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94056C78-1B4C-48F9-BF0F-4E73EF5E0D37}" xr6:coauthVersionLast="47" xr6:coauthVersionMax="47" xr10:uidLastSave="{00000000-0000-0000-0000-000000000000}"/>
  <bookViews>
    <workbookView xWindow="-110" yWindow="-110" windowWidth="19420" windowHeight="10300" firstSheet="1" activeTab="6" xr2:uid="{00000000-000D-0000-FFFF-FFFF00000000}"/>
  </bookViews>
  <sheets>
    <sheet name="0-专项资料清单--通用" sheetId="15" state="hidden" r:id="rId1"/>
    <sheet name="1-收支汇总表" sheetId="1" r:id="rId2"/>
    <sheet name="收支汇总表 (3)" sheetId="9" state="hidden" r:id="rId3"/>
    <sheet name="目标完成表" sheetId="3" state="hidden" r:id="rId4"/>
    <sheet name="Sheet3" sheetId="18" state="hidden" r:id="rId5"/>
    <sheet name="2-支出明细表 (2)" sheetId="11" r:id="rId6"/>
    <sheet name="3-目标完成情况表" sheetId="12" r:id="rId7"/>
    <sheet name="4--评价体系" sheetId="16" r:id="rId8"/>
    <sheet name="4-评价指标体系" sheetId="13" state="hidden" r:id="rId9"/>
    <sheet name="4-评分表-新版" sheetId="14" state="hidden" r:id="rId10"/>
    <sheet name="收支汇总表 (2)" sheetId="8" state="hidden" r:id="rId11"/>
    <sheet name="底稿" sheetId="4" state="hidden" r:id="rId12"/>
    <sheet name="底稿 (测试底稿)" sheetId="5" state="hidden" r:id="rId13"/>
    <sheet name="底稿 (测试底稿) (2)" sheetId="7" state="hidden" r:id="rId14"/>
    <sheet name="Sheet2" sheetId="6" state="hidden" r:id="rId15"/>
  </sheets>
  <externalReferences>
    <externalReference r:id="rId16"/>
  </externalReferences>
  <definedNames>
    <definedName name="_96" localSheetId="0">#REF!</definedName>
    <definedName name="_96">#REF!</definedName>
    <definedName name="_Fill" localSheetId="0" hidden="1">[1]eqpmad2!#REF!</definedName>
    <definedName name="_Fill" hidden="1">[1]eqpmad2!#REF!</definedName>
    <definedName name="_xlnm._FilterDatabase" localSheetId="5" hidden="1">'2-支出明细表 (2)'!$A$4:$D$12</definedName>
    <definedName name="ACTUAL" localSheetId="0">#REF!</definedName>
    <definedName name="ACTUAL">#REF!</definedName>
    <definedName name="F_CAST" localSheetId="0">#REF!</definedName>
    <definedName name="F_CAST">#REF!</definedName>
    <definedName name="HWSheet">1</definedName>
    <definedName name="Module.Prix_SMC">#N/A</definedName>
    <definedName name="PLAN" localSheetId="0">#REF!</definedName>
    <definedName name="PLAN">#REF!</definedName>
    <definedName name="_xlnm.Print_Area" localSheetId="0">'0-专项资料清单--通用'!$A$1:$C$21</definedName>
    <definedName name="_xlnm.Print_Area" localSheetId="6">'3-目标完成情况表'!$A$1:$E$21</definedName>
    <definedName name="_xlnm.Print_Area" localSheetId="7">'4--评价体系'!$A$1:$I$22</definedName>
    <definedName name="_xlnm.Print_Area" localSheetId="8">'4-评价指标体系'!$A$1:$K$30</definedName>
    <definedName name="_xlnm.Print_Titles" localSheetId="0">'0-专项资料清单--通用'!$A$1:$IV$4</definedName>
    <definedName name="_xlnm.Print_Titles" localSheetId="5">'2-支出明细表 (2)'!$4:$4</definedName>
    <definedName name="_xlnm.Print_Titles" localSheetId="7">'4--评价体系'!$3:$3</definedName>
    <definedName name="_xlnm.Print_Titles" localSheetId="8">'4-评价指标体系'!$3:$3</definedName>
    <definedName name="R_" localSheetId="0">#REF!</definedName>
    <definedName name="R_">#REF!</definedName>
    <definedName name="T" localSheetId="0">#REF!</definedName>
    <definedName name="T">#REF!</definedName>
    <definedName name="year" localSheetId="0">#REF!</definedName>
    <definedName name="year">#REF!</definedName>
    <definedName name="工">#REF!</definedName>
    <definedName name="广告商档案">#REF!</definedName>
    <definedName name="康">#N/A</definedName>
    <definedName name="全省意见">#N/A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1" l="1"/>
  <c r="C7" i="11"/>
  <c r="C6" i="11"/>
  <c r="C5" i="11"/>
  <c r="G17" i="16"/>
  <c r="P20" i="16"/>
  <c r="O20" i="16"/>
  <c r="M20" i="16"/>
  <c r="L20" i="16"/>
  <c r="M19" i="16"/>
  <c r="L19" i="16"/>
  <c r="K19" i="16"/>
  <c r="G16" i="16"/>
  <c r="D6" i="1"/>
  <c r="G15" i="16"/>
  <c r="D21" i="16"/>
  <c r="H21" i="16"/>
  <c r="G21" i="16" l="1"/>
  <c r="F6" i="1"/>
  <c r="E6" i="1"/>
  <c r="C6" i="1"/>
  <c r="F71" i="14" l="1"/>
  <c r="D71" i="14"/>
  <c r="B71" i="14"/>
  <c r="I28" i="13" l="1"/>
  <c r="F28" i="13"/>
  <c r="D25" i="13"/>
  <c r="B25" i="13" s="1"/>
  <c r="D23" i="13"/>
  <c r="D22" i="13"/>
  <c r="D21" i="13"/>
  <c r="D20" i="13"/>
  <c r="D18" i="13"/>
  <c r="D15" i="13"/>
  <c r="B15" i="13" s="1"/>
  <c r="D13" i="13"/>
  <c r="J28" i="13"/>
  <c r="D8" i="13"/>
  <c r="B4" i="13" s="1"/>
  <c r="D4" i="13"/>
  <c r="B20" i="13" l="1"/>
  <c r="F17" i="9"/>
  <c r="G17" i="9" s="1"/>
  <c r="D17" i="9"/>
  <c r="F17" i="8"/>
  <c r="G17" i="8" s="1"/>
  <c r="D17" i="8"/>
  <c r="S87" i="5" l="1"/>
  <c r="T87" i="5"/>
  <c r="Q87" i="5"/>
  <c r="T80" i="5"/>
  <c r="Q80" i="5"/>
  <c r="S74" i="5"/>
  <c r="T74" i="5"/>
  <c r="Q74" i="5"/>
  <c r="R35" i="5"/>
  <c r="T35" i="5"/>
  <c r="Q35" i="5"/>
  <c r="R7" i="5"/>
  <c r="S7" i="5"/>
  <c r="T7" i="5"/>
  <c r="Q7" i="5"/>
  <c r="R4" i="5"/>
  <c r="S4" i="5"/>
  <c r="T4" i="5"/>
  <c r="Q4" i="5"/>
  <c r="S56" i="7"/>
  <c r="T56" i="7"/>
  <c r="Q56" i="7"/>
  <c r="R50" i="7"/>
  <c r="S50" i="7"/>
  <c r="T50" i="7"/>
  <c r="Q50" i="7"/>
  <c r="S46" i="7"/>
  <c r="T46" i="7"/>
  <c r="Q46" i="7"/>
  <c r="R46" i="7"/>
  <c r="R26" i="7"/>
  <c r="S26" i="7"/>
  <c r="T26" i="7"/>
  <c r="Q26" i="7"/>
  <c r="R7" i="7"/>
  <c r="S7" i="7"/>
  <c r="T7" i="7"/>
  <c r="Q7" i="7"/>
  <c r="R4" i="7"/>
  <c r="T4" i="7"/>
  <c r="Q4" i="7"/>
  <c r="S6" i="7"/>
  <c r="U5" i="7" s="1"/>
  <c r="N65" i="7"/>
  <c r="M65" i="7"/>
  <c r="K65" i="7"/>
  <c r="I65" i="7"/>
  <c r="U64" i="7"/>
  <c r="U63" i="7"/>
  <c r="Z62" i="7"/>
  <c r="U62" i="7"/>
  <c r="U61" i="7"/>
  <c r="U60" i="7"/>
  <c r="U59" i="7"/>
  <c r="R58" i="7"/>
  <c r="U58" i="7" s="1"/>
  <c r="U57" i="7"/>
  <c r="U55" i="7"/>
  <c r="V55" i="7" s="1"/>
  <c r="U54" i="7"/>
  <c r="V54" i="7" s="1"/>
  <c r="U53" i="7"/>
  <c r="V53" i="7" s="1"/>
  <c r="U52" i="7"/>
  <c r="V52" i="7" s="1"/>
  <c r="W51" i="7"/>
  <c r="W50" i="7" s="1"/>
  <c r="G51" i="7"/>
  <c r="G50" i="7" s="1"/>
  <c r="U49" i="7"/>
  <c r="V49" i="7" s="1"/>
  <c r="U48" i="7"/>
  <c r="V48" i="7" s="1"/>
  <c r="U47" i="7"/>
  <c r="V47" i="7" s="1"/>
  <c r="G46" i="7"/>
  <c r="S45" i="7"/>
  <c r="R45" i="7"/>
  <c r="J45" i="7"/>
  <c r="J65" i="7" s="1"/>
  <c r="U44" i="7"/>
  <c r="V44" i="7" s="1"/>
  <c r="U43" i="7"/>
  <c r="V43" i="7" s="1"/>
  <c r="U42" i="7"/>
  <c r="V42" i="7" s="1"/>
  <c r="U41" i="7"/>
  <c r="V41" i="7" s="1"/>
  <c r="U40" i="7"/>
  <c r="V40" i="7" s="1"/>
  <c r="U39" i="7"/>
  <c r="V39" i="7" s="1"/>
  <c r="U38" i="7"/>
  <c r="V38" i="7" s="1"/>
  <c r="U37" i="7"/>
  <c r="V37" i="7" s="1"/>
  <c r="U36" i="7"/>
  <c r="V36" i="7" s="1"/>
  <c r="U35" i="7"/>
  <c r="V35" i="7" s="1"/>
  <c r="U34" i="7"/>
  <c r="V34" i="7" s="1"/>
  <c r="U33" i="7"/>
  <c r="V33" i="7" s="1"/>
  <c r="U32" i="7"/>
  <c r="V32" i="7" s="1"/>
  <c r="U31" i="7"/>
  <c r="V31" i="7" s="1"/>
  <c r="U30" i="7"/>
  <c r="V30" i="7" s="1"/>
  <c r="U29" i="7"/>
  <c r="V29" i="7" s="1"/>
  <c r="G28" i="7"/>
  <c r="G26" i="7" s="1"/>
  <c r="U25" i="7"/>
  <c r="V25" i="7" s="1"/>
  <c r="U24" i="7"/>
  <c r="V24" i="7" s="1"/>
  <c r="U23" i="7"/>
  <c r="V23" i="7" s="1"/>
  <c r="U22" i="7"/>
  <c r="V22" i="7" s="1"/>
  <c r="U21" i="7"/>
  <c r="V21" i="7" s="1"/>
  <c r="U20" i="7"/>
  <c r="V20" i="7" s="1"/>
  <c r="U19" i="7"/>
  <c r="V19" i="7" s="1"/>
  <c r="U18" i="7"/>
  <c r="V18" i="7" s="1"/>
  <c r="U17" i="7"/>
  <c r="V17" i="7" s="1"/>
  <c r="U16" i="7"/>
  <c r="V16" i="7" s="1"/>
  <c r="U15" i="7"/>
  <c r="V15" i="7" s="1"/>
  <c r="U14" i="7"/>
  <c r="V14" i="7" s="1"/>
  <c r="U13" i="7"/>
  <c r="V13" i="7" s="1"/>
  <c r="U12" i="7"/>
  <c r="V12" i="7" s="1"/>
  <c r="U11" i="7"/>
  <c r="V11" i="7" s="1"/>
  <c r="U10" i="7"/>
  <c r="G9" i="7"/>
  <c r="G7" i="7" s="1"/>
  <c r="U8" i="7"/>
  <c r="G4" i="7"/>
  <c r="U7" i="7" l="1"/>
  <c r="T65" i="7"/>
  <c r="T66" i="7" s="1"/>
  <c r="T96" i="5"/>
  <c r="T97" i="5" s="1"/>
  <c r="Q96" i="5"/>
  <c r="Q65" i="7"/>
  <c r="Q66" i="7" s="1"/>
  <c r="R56" i="7"/>
  <c r="R65" i="7" s="1"/>
  <c r="R66" i="7" s="1"/>
  <c r="S4" i="7"/>
  <c r="S65" i="7" s="1"/>
  <c r="S66" i="7" s="1"/>
  <c r="U51" i="7"/>
  <c r="Z51" i="7" s="1"/>
  <c r="U45" i="7"/>
  <c r="V45" i="7" s="1"/>
  <c r="G65" i="7"/>
  <c r="G66" i="7" s="1"/>
  <c r="U26" i="7"/>
  <c r="V26" i="7" s="1"/>
  <c r="U46" i="7"/>
  <c r="R89" i="5"/>
  <c r="U5" i="5"/>
  <c r="R75" i="5"/>
  <c r="R77" i="5"/>
  <c r="U77" i="5" s="1"/>
  <c r="U56" i="5"/>
  <c r="V56" i="5" s="1"/>
  <c r="U54" i="5"/>
  <c r="V54" i="5" s="1"/>
  <c r="U52" i="5"/>
  <c r="V52" i="5" s="1"/>
  <c r="U50" i="5"/>
  <c r="U48" i="5"/>
  <c r="V48" i="5" s="1"/>
  <c r="S43" i="5"/>
  <c r="W81" i="5"/>
  <c r="W80" i="5" s="1"/>
  <c r="S81" i="5"/>
  <c r="S80" i="5" s="1"/>
  <c r="R81" i="5"/>
  <c r="R80" i="5" s="1"/>
  <c r="U32" i="5"/>
  <c r="V32" i="5" s="1"/>
  <c r="U26" i="5"/>
  <c r="V26" i="5" s="1"/>
  <c r="U24" i="5"/>
  <c r="V24" i="5" s="1"/>
  <c r="U22" i="5"/>
  <c r="V22" i="5" s="1"/>
  <c r="U20" i="5"/>
  <c r="V20" i="5" s="1"/>
  <c r="U17" i="5"/>
  <c r="U15" i="5"/>
  <c r="V15" i="5" s="1"/>
  <c r="N96" i="5"/>
  <c r="M96" i="5"/>
  <c r="K96" i="5"/>
  <c r="I96" i="5"/>
  <c r="U95" i="5"/>
  <c r="U94" i="5"/>
  <c r="Z93" i="5"/>
  <c r="U93" i="5"/>
  <c r="U92" i="5"/>
  <c r="U91" i="5"/>
  <c r="U90" i="5"/>
  <c r="U88" i="5"/>
  <c r="U86" i="5"/>
  <c r="V86" i="5" s="1"/>
  <c r="U85" i="5"/>
  <c r="V85" i="5" s="1"/>
  <c r="U84" i="5"/>
  <c r="V84" i="5" s="1"/>
  <c r="U83" i="5"/>
  <c r="V83" i="5" s="1"/>
  <c r="G81" i="5"/>
  <c r="G80" i="5" s="1"/>
  <c r="U79" i="5"/>
  <c r="V79" i="5" s="1"/>
  <c r="G74" i="5"/>
  <c r="S63" i="5"/>
  <c r="R63" i="5"/>
  <c r="J63" i="5"/>
  <c r="J96" i="5" s="1"/>
  <c r="U62" i="5"/>
  <c r="V62" i="5" s="1"/>
  <c r="U61" i="5"/>
  <c r="V61" i="5" s="1"/>
  <c r="U60" i="5"/>
  <c r="V60" i="5" s="1"/>
  <c r="U58" i="5"/>
  <c r="V58" i="5" s="1"/>
  <c r="U47" i="5"/>
  <c r="V47" i="5" s="1"/>
  <c r="U42" i="5"/>
  <c r="V42" i="5" s="1"/>
  <c r="U41" i="5"/>
  <c r="V41" i="5" s="1"/>
  <c r="U40" i="5"/>
  <c r="V40" i="5" s="1"/>
  <c r="U39" i="5"/>
  <c r="V39" i="5" s="1"/>
  <c r="U38" i="5"/>
  <c r="V38" i="5" s="1"/>
  <c r="G37" i="5"/>
  <c r="G35" i="5" s="1"/>
  <c r="U31" i="5"/>
  <c r="V31" i="5" s="1"/>
  <c r="U30" i="5"/>
  <c r="V30" i="5" s="1"/>
  <c r="U29" i="5"/>
  <c r="V29" i="5" s="1"/>
  <c r="U19" i="5"/>
  <c r="V19" i="5" s="1"/>
  <c r="U14" i="5"/>
  <c r="V14" i="5" s="1"/>
  <c r="U13" i="5"/>
  <c r="V13" i="5" s="1"/>
  <c r="U12" i="5"/>
  <c r="V12" i="5" s="1"/>
  <c r="U11" i="5"/>
  <c r="V11" i="5" s="1"/>
  <c r="U10" i="5"/>
  <c r="G9" i="5"/>
  <c r="G7" i="5" s="1"/>
  <c r="U8" i="5"/>
  <c r="G4" i="5"/>
  <c r="Q97" i="5" l="1"/>
  <c r="R74" i="5"/>
  <c r="U74" i="5" s="1"/>
  <c r="U56" i="7"/>
  <c r="U63" i="5"/>
  <c r="V63" i="5" s="1"/>
  <c r="U75" i="5"/>
  <c r="V75" i="5" s="1"/>
  <c r="U89" i="5"/>
  <c r="R87" i="5"/>
  <c r="U43" i="5"/>
  <c r="V43" i="5" s="1"/>
  <c r="S35" i="5"/>
  <c r="S96" i="5" s="1"/>
  <c r="S97" i="5" s="1"/>
  <c r="U81" i="5"/>
  <c r="Z81" i="5" s="1"/>
  <c r="U4" i="7"/>
  <c r="V51" i="7"/>
  <c r="U50" i="7"/>
  <c r="V77" i="5"/>
  <c r="U4" i="5"/>
  <c r="G96" i="5"/>
  <c r="V17" i="5"/>
  <c r="V50" i="5"/>
  <c r="J45" i="4"/>
  <c r="R96" i="5" l="1"/>
  <c r="R97" i="5" s="1"/>
  <c r="U87" i="5"/>
  <c r="U35" i="5"/>
  <c r="V35" i="5" s="1"/>
  <c r="V81" i="5"/>
  <c r="V50" i="7"/>
  <c r="U65" i="7"/>
  <c r="U66" i="7" s="1"/>
  <c r="Z58" i="7"/>
  <c r="U7" i="5"/>
  <c r="U80" i="5"/>
  <c r="K20" i="4"/>
  <c r="U96" i="5" l="1"/>
  <c r="V80" i="5"/>
  <c r="Z89" i="5"/>
  <c r="N72" i="4"/>
  <c r="M72" i="4"/>
  <c r="K72" i="4"/>
  <c r="J72" i="4"/>
  <c r="I72" i="4"/>
  <c r="T71" i="4"/>
  <c r="T70" i="4"/>
  <c r="W69" i="4"/>
  <c r="T69" i="4"/>
  <c r="T68" i="4"/>
  <c r="T67" i="4"/>
  <c r="T66" i="4"/>
  <c r="T65" i="4"/>
  <c r="T64" i="4"/>
  <c r="S63" i="4"/>
  <c r="R63" i="4"/>
  <c r="Q63" i="4"/>
  <c r="P63" i="4"/>
  <c r="T62" i="4"/>
  <c r="U62" i="4" s="1"/>
  <c r="T61" i="4"/>
  <c r="U61" i="4" s="1"/>
  <c r="T60" i="4"/>
  <c r="U60" i="4" s="1"/>
  <c r="T59" i="4"/>
  <c r="U59" i="4" s="1"/>
  <c r="R58" i="4"/>
  <c r="Q58" i="4"/>
  <c r="Q57" i="4" s="1"/>
  <c r="G58" i="4"/>
  <c r="G57" i="4" s="1"/>
  <c r="S57" i="4"/>
  <c r="T56" i="4"/>
  <c r="U56" i="4" s="1"/>
  <c r="Q55" i="4"/>
  <c r="T55" i="4" s="1"/>
  <c r="U55" i="4" s="1"/>
  <c r="Q54" i="4"/>
  <c r="T54" i="4" s="1"/>
  <c r="U54" i="4" s="1"/>
  <c r="S53" i="4"/>
  <c r="R53" i="4"/>
  <c r="G53" i="4"/>
  <c r="R45" i="4"/>
  <c r="Q45" i="4"/>
  <c r="T45" i="4" s="1"/>
  <c r="U45" i="4" s="1"/>
  <c r="T44" i="4"/>
  <c r="U44" i="4" s="1"/>
  <c r="T43" i="4"/>
  <c r="U43" i="4" s="1"/>
  <c r="T42" i="4"/>
  <c r="U42" i="4" s="1"/>
  <c r="T41" i="4"/>
  <c r="U41" i="4" s="1"/>
  <c r="T40" i="4"/>
  <c r="U40" i="4" s="1"/>
  <c r="T39" i="4"/>
  <c r="U39" i="4" s="1"/>
  <c r="T38" i="4"/>
  <c r="U38" i="4" s="1"/>
  <c r="R37" i="4"/>
  <c r="T37" i="4" s="1"/>
  <c r="U37" i="4" s="1"/>
  <c r="T36" i="4"/>
  <c r="U36" i="4" s="1"/>
  <c r="T35" i="4"/>
  <c r="U35" i="4" s="1"/>
  <c r="R34" i="4"/>
  <c r="T34" i="4" s="1"/>
  <c r="U34" i="4" s="1"/>
  <c r="T33" i="4"/>
  <c r="U33" i="4" s="1"/>
  <c r="T32" i="4"/>
  <c r="U32" i="4" s="1"/>
  <c r="T31" i="4"/>
  <c r="U31" i="4" s="1"/>
  <c r="T30" i="4"/>
  <c r="U30" i="4" s="1"/>
  <c r="T29" i="4"/>
  <c r="U29" i="4" s="1"/>
  <c r="G28" i="4"/>
  <c r="G26" i="4" s="1"/>
  <c r="S26" i="4"/>
  <c r="Q26" i="4"/>
  <c r="P26" i="4"/>
  <c r="R25" i="4"/>
  <c r="T25" i="4" s="1"/>
  <c r="U25" i="4" s="1"/>
  <c r="T24" i="4"/>
  <c r="U24" i="4" s="1"/>
  <c r="T23" i="4"/>
  <c r="U23" i="4" s="1"/>
  <c r="T22" i="4"/>
  <c r="U22" i="4" s="1"/>
  <c r="Q21" i="4"/>
  <c r="T21" i="4" s="1"/>
  <c r="U21" i="4" s="1"/>
  <c r="Q20" i="4"/>
  <c r="T20" i="4" s="1"/>
  <c r="U20" i="4" s="1"/>
  <c r="P19" i="4"/>
  <c r="T19" i="4" s="1"/>
  <c r="U19" i="4" s="1"/>
  <c r="R18" i="4"/>
  <c r="T17" i="4"/>
  <c r="U17" i="4" s="1"/>
  <c r="Q16" i="4"/>
  <c r="T16" i="4" s="1"/>
  <c r="U16" i="4" s="1"/>
  <c r="Q15" i="4"/>
  <c r="T15" i="4" s="1"/>
  <c r="U15" i="4" s="1"/>
  <c r="T14" i="4"/>
  <c r="U14" i="4" s="1"/>
  <c r="T13" i="4"/>
  <c r="U13" i="4" s="1"/>
  <c r="T12" i="4"/>
  <c r="U12" i="4" s="1"/>
  <c r="T11" i="4"/>
  <c r="U11" i="4" s="1"/>
  <c r="T10" i="4"/>
  <c r="G9" i="4"/>
  <c r="G7" i="4" s="1"/>
  <c r="T8" i="4"/>
  <c r="S7" i="4"/>
  <c r="T5" i="4"/>
  <c r="S4" i="4"/>
  <c r="R4" i="4"/>
  <c r="Q4" i="4"/>
  <c r="P4" i="4"/>
  <c r="G4" i="4"/>
  <c r="P7" i="4" l="1"/>
  <c r="R7" i="4"/>
  <c r="T58" i="4"/>
  <c r="U58" i="4" s="1"/>
  <c r="R57" i="4"/>
  <c r="T57" i="4" s="1"/>
  <c r="T18" i="4"/>
  <c r="U18" i="4" s="1"/>
  <c r="P72" i="4"/>
  <c r="T63" i="4"/>
  <c r="Q7" i="4"/>
  <c r="R26" i="4"/>
  <c r="T26" i="4" s="1"/>
  <c r="U26" i="4" s="1"/>
  <c r="G72" i="4"/>
  <c r="T4" i="4"/>
  <c r="Q53" i="4"/>
  <c r="T53" i="4" s="1"/>
  <c r="S72" i="4"/>
  <c r="T7" i="4" l="1"/>
  <c r="T72" i="4" s="1"/>
  <c r="W65" i="4"/>
  <c r="R72" i="4"/>
  <c r="Q72" i="4"/>
  <c r="U57" i="4"/>
</calcChain>
</file>

<file path=xl/sharedStrings.xml><?xml version="1.0" encoding="utf-8"?>
<sst xmlns="http://schemas.openxmlformats.org/spreadsheetml/2006/main" count="1239" uniqueCount="712">
  <si>
    <t>表1</t>
  </si>
  <si>
    <t>金额单位：万元</t>
  </si>
  <si>
    <t>序号</t>
  </si>
  <si>
    <t>项目</t>
  </si>
  <si>
    <t>资金预算</t>
  </si>
  <si>
    <t>实际到位</t>
  </si>
  <si>
    <t>实际使用</t>
  </si>
  <si>
    <t>资金结余</t>
  </si>
  <si>
    <t>备注</t>
  </si>
  <si>
    <t>小计</t>
  </si>
  <si>
    <t>征地拆迁</t>
    <phoneticPr fontId="3" type="noConversion"/>
  </si>
  <si>
    <t>工程前期及不可预见费</t>
    <phoneticPr fontId="3" type="noConversion"/>
  </si>
  <si>
    <t>桥梁建设工程</t>
    <phoneticPr fontId="3" type="noConversion"/>
  </si>
  <si>
    <t>杆线迁移工程</t>
    <phoneticPr fontId="3" type="noConversion"/>
  </si>
  <si>
    <t>其他工程</t>
    <phoneticPr fontId="3" type="noConversion"/>
  </si>
  <si>
    <t>附件2</t>
  </si>
  <si>
    <t>目标内容</t>
    <phoneticPr fontId="3" type="noConversion"/>
  </si>
  <si>
    <t>一</t>
    <phoneticPr fontId="3" type="noConversion"/>
  </si>
  <si>
    <t>土地征拆</t>
    <phoneticPr fontId="3" type="noConversion"/>
  </si>
  <si>
    <t>征收补偿户数</t>
    <phoneticPr fontId="3" type="noConversion"/>
  </si>
  <si>
    <t>征收补偿面积</t>
    <phoneticPr fontId="3" type="noConversion"/>
  </si>
  <si>
    <r>
      <t>600</t>
    </r>
    <r>
      <rPr>
        <sz val="10"/>
        <rFont val="宋体"/>
        <family val="3"/>
        <charset val="134"/>
      </rPr>
      <t>㎡</t>
    </r>
    <phoneticPr fontId="3" type="noConversion"/>
  </si>
  <si>
    <t>征收补偿程序合法合规率</t>
    <phoneticPr fontId="3" type="noConversion"/>
  </si>
  <si>
    <t>征收补偿款项准确率、及时率</t>
    <phoneticPr fontId="3" type="noConversion"/>
  </si>
  <si>
    <t>征收补偿完成时间</t>
    <phoneticPr fontId="3" type="noConversion"/>
  </si>
  <si>
    <t>二</t>
    <phoneticPr fontId="3" type="noConversion"/>
  </si>
  <si>
    <t>施工建设</t>
    <phoneticPr fontId="3" type="noConversion"/>
  </si>
  <si>
    <t>桥面长度</t>
    <phoneticPr fontId="3" type="noConversion"/>
  </si>
  <si>
    <t>1034m</t>
    <phoneticPr fontId="3" type="noConversion"/>
  </si>
  <si>
    <t>36m</t>
    <phoneticPr fontId="3" type="noConversion"/>
  </si>
  <si>
    <t>50km/h</t>
    <phoneticPr fontId="3" type="noConversion"/>
  </si>
  <si>
    <r>
      <rPr>
        <sz val="10"/>
        <color rgb="FFFF0000"/>
        <rFont val="宋体"/>
        <family val="3"/>
        <charset val="134"/>
      </rPr>
      <t>城</t>
    </r>
    <r>
      <rPr>
        <sz val="10"/>
        <color rgb="FFFF0000"/>
        <rFont val="Arial Narrow"/>
        <family val="2"/>
      </rPr>
      <t>-A</t>
    </r>
    <r>
      <rPr>
        <sz val="10"/>
        <color rgb="FFFF0000"/>
        <rFont val="宋体"/>
        <family val="3"/>
        <charset val="134"/>
      </rPr>
      <t>级</t>
    </r>
    <phoneticPr fontId="3" type="noConversion"/>
  </si>
  <si>
    <t>工程质量验收合格率</t>
    <phoneticPr fontId="3" type="noConversion"/>
  </si>
  <si>
    <r>
      <rPr>
        <sz val="10"/>
        <rFont val="仿宋"/>
        <family val="3"/>
        <charset val="134"/>
      </rPr>
      <t>暂时无法评定</t>
    </r>
    <phoneticPr fontId="3" type="noConversion"/>
  </si>
  <si>
    <r>
      <rPr>
        <sz val="10"/>
        <rFont val="仿宋"/>
        <family val="3"/>
        <charset val="134"/>
      </rPr>
      <t>尚未竣工验收，暂时无法评定</t>
    </r>
    <phoneticPr fontId="3" type="noConversion"/>
  </si>
  <si>
    <t>施工安全率</t>
    <phoneticPr fontId="3" type="noConversion"/>
  </si>
  <si>
    <t>项目效益</t>
    <phoneticPr fontId="3" type="noConversion"/>
  </si>
  <si>
    <t>增加</t>
    <phoneticPr fontId="3" type="noConversion"/>
  </si>
  <si>
    <t>打造</t>
    <phoneticPr fontId="3" type="noConversion"/>
  </si>
  <si>
    <t>服务对象满意度</t>
    <phoneticPr fontId="3" type="noConversion"/>
  </si>
  <si>
    <t>罗湾大桥改扩建项目绩效目标完成情况表</t>
    <phoneticPr fontId="3" type="noConversion"/>
  </si>
  <si>
    <t>项目实施过程工作底稿</t>
    <phoneticPr fontId="20" type="noConversion"/>
  </si>
  <si>
    <t>项  目</t>
    <phoneticPr fontId="20" type="noConversion"/>
  </si>
  <si>
    <t>中标单位名称</t>
    <phoneticPr fontId="20" type="noConversion"/>
  </si>
  <si>
    <t>实际支出</t>
    <phoneticPr fontId="20" type="noConversion"/>
  </si>
  <si>
    <t>中标金额</t>
    <phoneticPr fontId="20" type="noConversion"/>
  </si>
  <si>
    <t>一</t>
    <phoneticPr fontId="20" type="noConversion"/>
  </si>
  <si>
    <t>征地拆迁</t>
    <phoneticPr fontId="20" type="noConversion"/>
  </si>
  <si>
    <t>征地拆迁安置资格补偿费</t>
    <phoneticPr fontId="20" type="noConversion"/>
  </si>
  <si>
    <t>不适用</t>
    <phoneticPr fontId="20" type="noConversion"/>
  </si>
  <si>
    <t>征地拆迁补偿费</t>
    <phoneticPr fontId="20" type="noConversion"/>
  </si>
  <si>
    <t>二</t>
    <phoneticPr fontId="20" type="noConversion"/>
  </si>
  <si>
    <t>工程前期费及不可预见费</t>
    <phoneticPr fontId="20" type="noConversion"/>
  </si>
  <si>
    <t>（一）</t>
    <phoneticPr fontId="20" type="noConversion"/>
  </si>
  <si>
    <t>不可预见费</t>
    <phoneticPr fontId="20" type="noConversion"/>
  </si>
  <si>
    <t>（二）</t>
    <phoneticPr fontId="20" type="noConversion"/>
  </si>
  <si>
    <t>前期费用</t>
    <phoneticPr fontId="20" type="noConversion"/>
  </si>
  <si>
    <t>购买地形图</t>
    <phoneticPr fontId="20" type="noConversion"/>
  </si>
  <si>
    <t>环境影响报告编制费</t>
    <phoneticPr fontId="20" type="noConversion"/>
  </si>
  <si>
    <t>常德市双赢环境咨询服务有限公司</t>
    <phoneticPr fontId="20" type="noConversion"/>
  </si>
  <si>
    <t>无合同签订日期</t>
    <phoneticPr fontId="20" type="noConversion"/>
  </si>
  <si>
    <t>水土保持方案方案编制费</t>
    <phoneticPr fontId="20" type="noConversion"/>
  </si>
  <si>
    <t>湖南德江监理有限公司</t>
    <phoneticPr fontId="20" type="noConversion"/>
  </si>
  <si>
    <t>水土保持补偿费</t>
    <phoneticPr fontId="20" type="noConversion"/>
  </si>
  <si>
    <t>不适用</t>
    <phoneticPr fontId="20" type="noConversion"/>
  </si>
  <si>
    <t>常德市水利局</t>
    <phoneticPr fontId="20" type="noConversion"/>
  </si>
  <si>
    <t>可行性研究报告编制费</t>
    <phoneticPr fontId="20" type="noConversion"/>
  </si>
  <si>
    <t>常德市锐诚工程咨询有限公司</t>
    <phoneticPr fontId="20" type="noConversion"/>
  </si>
  <si>
    <t>地质勘察费及工程测量费</t>
    <phoneticPr fontId="20" type="noConversion"/>
  </si>
  <si>
    <t>常德市建筑设计院有限责任公司</t>
    <phoneticPr fontId="20" type="noConversion"/>
  </si>
  <si>
    <t>未约定质保金</t>
    <phoneticPr fontId="20" type="noConversion"/>
  </si>
  <si>
    <t>土地界址点测绘费</t>
    <phoneticPr fontId="20" type="noConversion"/>
  </si>
  <si>
    <t>常德市国土资源规划测绘院</t>
    <phoneticPr fontId="20" type="noConversion"/>
  </si>
  <si>
    <t>56200合同无合同签订时间</t>
    <phoneticPr fontId="20" type="noConversion"/>
  </si>
  <si>
    <t>工程交点费</t>
    <phoneticPr fontId="20" type="noConversion"/>
  </si>
  <si>
    <t>常德市建筑设计院有限责任公司</t>
    <phoneticPr fontId="20" type="noConversion"/>
  </si>
  <si>
    <t>防洪影响评价报告编制费</t>
    <phoneticPr fontId="20" type="noConversion"/>
  </si>
  <si>
    <t>黄石市振兴勘察设计有限公司湖南分公司</t>
    <phoneticPr fontId="20" type="noConversion"/>
  </si>
  <si>
    <t>无合同签订日期</t>
    <phoneticPr fontId="20" type="noConversion"/>
  </si>
  <si>
    <t>设计前荷载试验</t>
    <phoneticPr fontId="20" type="noConversion"/>
  </si>
  <si>
    <t>湖南省交通规划勘察设计院</t>
    <phoneticPr fontId="20" type="noConversion"/>
  </si>
  <si>
    <t>设计费</t>
    <phoneticPr fontId="20" type="noConversion"/>
  </si>
  <si>
    <t>湖南省交通规划勘察设计院有限公司</t>
    <phoneticPr fontId="20" type="noConversion"/>
  </si>
  <si>
    <t>无合同签订日期</t>
    <phoneticPr fontId="20" type="noConversion"/>
  </si>
  <si>
    <t>2018.3.20</t>
    <phoneticPr fontId="20" type="noConversion"/>
  </si>
  <si>
    <t>2020.4.19</t>
    <phoneticPr fontId="20" type="noConversion"/>
  </si>
  <si>
    <t>常德市智立建设监理咨询有限公司</t>
    <phoneticPr fontId="20" type="noConversion"/>
  </si>
  <si>
    <t>无合同签订日期，</t>
    <phoneticPr fontId="20" type="noConversion"/>
  </si>
  <si>
    <t>工程造价咨询</t>
    <phoneticPr fontId="20" type="noConversion"/>
  </si>
  <si>
    <t>2017.9.15</t>
    <phoneticPr fontId="20" type="noConversion"/>
  </si>
  <si>
    <t>2017.12.26</t>
    <phoneticPr fontId="20" type="noConversion"/>
  </si>
  <si>
    <t>湖南国方工程建设咨询有限公司</t>
    <phoneticPr fontId="20" type="noConversion"/>
  </si>
  <si>
    <t>审图费</t>
    <phoneticPr fontId="20" type="noConversion"/>
  </si>
  <si>
    <t>长沙市城规工程建设施工图审查咨询有限公司</t>
    <phoneticPr fontId="20" type="noConversion"/>
  </si>
  <si>
    <t>1、无合同签订日期</t>
    <phoneticPr fontId="20" type="noConversion"/>
  </si>
  <si>
    <t>建设单位管理费</t>
    <phoneticPr fontId="20" type="noConversion"/>
  </si>
  <si>
    <t>不适用</t>
    <phoneticPr fontId="20" type="noConversion"/>
  </si>
  <si>
    <t>临时供电设施费</t>
    <phoneticPr fontId="20" type="noConversion"/>
  </si>
  <si>
    <t>常德德诚电力建设有限公司</t>
    <phoneticPr fontId="20" type="noConversion"/>
  </si>
  <si>
    <t>决算金额1007637元，决算资料</t>
    <phoneticPr fontId="20" type="noConversion"/>
  </si>
  <si>
    <t>三</t>
    <phoneticPr fontId="20" type="noConversion"/>
  </si>
  <si>
    <t>杆线迁移工程</t>
    <phoneticPr fontId="20" type="noConversion"/>
  </si>
  <si>
    <t>（一）</t>
    <phoneticPr fontId="20" type="noConversion"/>
  </si>
  <si>
    <t>不可预见费</t>
    <phoneticPr fontId="20" type="noConversion"/>
  </si>
  <si>
    <t>（二）</t>
    <phoneticPr fontId="20" type="noConversion"/>
  </si>
  <si>
    <t>工程费用</t>
    <phoneticPr fontId="20" type="noConversion"/>
  </si>
  <si>
    <t>加宽电缆移位工程</t>
    <phoneticPr fontId="20" type="noConversion"/>
  </si>
  <si>
    <t xml:space="preserve"> 国网湖南省电力有限公司常德供电分公司</t>
    <phoneticPr fontId="20" type="noConversion"/>
  </si>
  <si>
    <t>迁改补偿</t>
    <phoneticPr fontId="20" type="noConversion"/>
  </si>
  <si>
    <t>交通设施牌拆除</t>
    <phoneticPr fontId="20" type="noConversion"/>
  </si>
  <si>
    <t>合同签订日</t>
    <phoneticPr fontId="20" type="noConversion"/>
  </si>
  <si>
    <t>改造项目结束</t>
    <phoneticPr fontId="20" type="noConversion"/>
  </si>
  <si>
    <t>湖南卓立信息工程有限公司</t>
    <phoneticPr fontId="20" type="noConversion"/>
  </si>
  <si>
    <t>1、无合同签订日期 2、合同无质保金规定</t>
    <phoneticPr fontId="20" type="noConversion"/>
  </si>
  <si>
    <t>管线及灯杆拆除</t>
    <phoneticPr fontId="20" type="noConversion"/>
  </si>
  <si>
    <t>18.12.15</t>
    <phoneticPr fontId="20" type="noConversion"/>
  </si>
  <si>
    <t>18.12.30</t>
    <phoneticPr fontId="20" type="noConversion"/>
  </si>
  <si>
    <t>常德市日新光电安装有限公司</t>
    <phoneticPr fontId="20" type="noConversion"/>
  </si>
  <si>
    <t>给水管网迁改</t>
    <phoneticPr fontId="20" type="noConversion"/>
  </si>
  <si>
    <t>具体工期按需要而定</t>
    <phoneticPr fontId="20" type="noConversion"/>
  </si>
  <si>
    <t>常德市沃特市政工程总公司</t>
    <phoneticPr fontId="20" type="noConversion"/>
  </si>
  <si>
    <t>1、无合同签订日期 2、合同无质保金规定</t>
    <phoneticPr fontId="20" type="noConversion"/>
  </si>
  <si>
    <t>智能交通与监控设施拆除、安装</t>
    <phoneticPr fontId="20" type="noConversion"/>
  </si>
  <si>
    <t>合同签订日</t>
    <phoneticPr fontId="20" type="noConversion"/>
  </si>
  <si>
    <t>改造项目结束</t>
    <phoneticPr fontId="20" type="noConversion"/>
  </si>
  <si>
    <t>湖南卓立信息工程有限公司</t>
    <phoneticPr fontId="20" type="noConversion"/>
  </si>
  <si>
    <t>1、开工后支付30%，完工后支付70%；实际首付70%  2、无合同签订日期</t>
    <phoneticPr fontId="20" type="noConversion"/>
  </si>
  <si>
    <t>移动管线迁改</t>
    <phoneticPr fontId="20" type="noConversion"/>
  </si>
  <si>
    <t>2019.5.17</t>
    <phoneticPr fontId="20" type="noConversion"/>
  </si>
  <si>
    <t>2019.10.18</t>
    <phoneticPr fontId="20" type="noConversion"/>
  </si>
  <si>
    <t>湖南兴业建设有限公司</t>
    <phoneticPr fontId="20" type="noConversion"/>
  </si>
  <si>
    <t>1.开工后支付30%，实际支付50% 2.验收合格后付至中标金额70%，无验收记录</t>
    <phoneticPr fontId="20" type="noConversion"/>
  </si>
  <si>
    <t>电信管线迁改</t>
    <phoneticPr fontId="20" type="noConversion"/>
  </si>
  <si>
    <t>2019.9.16</t>
    <phoneticPr fontId="20" type="noConversion"/>
  </si>
  <si>
    <t>2019.11.27</t>
    <phoneticPr fontId="20" type="noConversion"/>
  </si>
  <si>
    <t>中国电信股份有限公司常德分公司</t>
    <phoneticPr fontId="20" type="noConversion"/>
  </si>
  <si>
    <t xml:space="preserve">1、开工后支付30%，完工后支付70%；实际首付70% </t>
    <phoneticPr fontId="20" type="noConversion"/>
  </si>
  <si>
    <t>联通管线迁改</t>
    <phoneticPr fontId="20" type="noConversion"/>
  </si>
  <si>
    <t>中国联合网络通信有限公司常德市分公司</t>
    <phoneticPr fontId="20" type="noConversion"/>
  </si>
  <si>
    <t>1、无合同签订日期 2、合同无质保金规定3、未约定工期</t>
    <phoneticPr fontId="20" type="noConversion"/>
  </si>
  <si>
    <t>有限网络管线迁改</t>
    <phoneticPr fontId="20" type="noConversion"/>
  </si>
  <si>
    <t>2019.4.8</t>
    <phoneticPr fontId="20" type="noConversion"/>
  </si>
  <si>
    <t>2019.7.15</t>
    <phoneticPr fontId="20" type="noConversion"/>
  </si>
  <si>
    <t>线路局管线迁改</t>
    <phoneticPr fontId="20" type="noConversion"/>
  </si>
  <si>
    <t>中国电信股份有限公司常德长途电信线路局</t>
    <phoneticPr fontId="20" type="noConversion"/>
  </si>
  <si>
    <t>未约定工期，18年12月签合同，19年6月首付10万，付至50%；首付款应为30%</t>
    <phoneticPr fontId="20" type="noConversion"/>
  </si>
  <si>
    <t>国防光缆管线迁改</t>
    <phoneticPr fontId="20" type="noConversion"/>
  </si>
  <si>
    <t>湖南美联通通信网络维护有限公司</t>
    <phoneticPr fontId="20" type="noConversion"/>
  </si>
  <si>
    <t>铁通通信管线迁改</t>
    <phoneticPr fontId="20" type="noConversion"/>
  </si>
  <si>
    <t>广告工程</t>
    <phoneticPr fontId="20" type="noConversion"/>
  </si>
  <si>
    <t>2018.12.21</t>
    <phoneticPr fontId="20" type="noConversion"/>
  </si>
  <si>
    <t>2019.1.10</t>
    <phoneticPr fontId="20" type="noConversion"/>
  </si>
  <si>
    <t>常德斡尚营销策划有限公司</t>
    <phoneticPr fontId="20" type="noConversion"/>
  </si>
  <si>
    <t>开工后支付30%，实际支付50%</t>
    <phoneticPr fontId="20" type="noConversion"/>
  </si>
  <si>
    <t>苗木移植</t>
    <phoneticPr fontId="20" type="noConversion"/>
  </si>
  <si>
    <t>2018.9.30</t>
    <phoneticPr fontId="20" type="noConversion"/>
  </si>
  <si>
    <t>2018.10.15</t>
    <phoneticPr fontId="20" type="noConversion"/>
  </si>
  <si>
    <t>武陵区宇通园林绿化工程部、</t>
    <phoneticPr fontId="20" type="noConversion"/>
  </si>
  <si>
    <t>12.26付</t>
    <phoneticPr fontId="20" type="noConversion"/>
  </si>
  <si>
    <t>2018.4.30</t>
    <phoneticPr fontId="20" type="noConversion"/>
  </si>
  <si>
    <t>2018.5.15</t>
    <phoneticPr fontId="20" type="noConversion"/>
  </si>
  <si>
    <t>常德市三友园林绿化工程有限责任公司</t>
    <phoneticPr fontId="20" type="noConversion"/>
  </si>
  <si>
    <t>四</t>
    <phoneticPr fontId="20" type="noConversion"/>
  </si>
  <si>
    <t>燃气迁改工程</t>
    <phoneticPr fontId="20" type="noConversion"/>
  </si>
  <si>
    <t>龙海建设集团有限公司</t>
    <phoneticPr fontId="20" type="noConversion"/>
  </si>
  <si>
    <t>无合同签订时间，无工程实施时间、无合同无质保金规定、验收合格后付至70%，无验收记录</t>
    <phoneticPr fontId="20" type="noConversion"/>
  </si>
  <si>
    <t>五</t>
    <phoneticPr fontId="20" type="noConversion"/>
  </si>
  <si>
    <t>主体工程</t>
    <phoneticPr fontId="20" type="noConversion"/>
  </si>
  <si>
    <t>湖南常德路桥建设集团有限公司</t>
    <phoneticPr fontId="20" type="noConversion"/>
  </si>
  <si>
    <t>工程完工后，工程款付款至70%，实际支付85%，竣工验收、财评决审审计完成后付款至95%</t>
    <phoneticPr fontId="20" type="noConversion"/>
  </si>
  <si>
    <t>六</t>
    <phoneticPr fontId="20" type="noConversion"/>
  </si>
  <si>
    <t>检测费</t>
    <phoneticPr fontId="20" type="noConversion"/>
  </si>
  <si>
    <t>道路检测</t>
    <phoneticPr fontId="20" type="noConversion"/>
  </si>
  <si>
    <t>湖南博联工程检测有限公司</t>
    <phoneticPr fontId="20" type="noConversion"/>
  </si>
  <si>
    <t>新老桥施工期监测及新老桥成桥监测</t>
    <phoneticPr fontId="20" type="noConversion"/>
  </si>
  <si>
    <t>未约定质保金</t>
    <phoneticPr fontId="20" type="noConversion"/>
  </si>
  <si>
    <t>七</t>
    <phoneticPr fontId="20" type="noConversion"/>
  </si>
  <si>
    <t>抽检费</t>
    <phoneticPr fontId="20" type="noConversion"/>
  </si>
  <si>
    <t>湖南省建设工程质量检测中心</t>
    <phoneticPr fontId="20" type="noConversion"/>
  </si>
  <si>
    <t>无合同签订时间</t>
    <phoneticPr fontId="20" type="noConversion"/>
  </si>
  <si>
    <t>八</t>
    <phoneticPr fontId="20" type="noConversion"/>
  </si>
  <si>
    <t>防洪补救措施费</t>
    <phoneticPr fontId="20" type="noConversion"/>
  </si>
  <si>
    <t>已决算</t>
    <phoneticPr fontId="20" type="noConversion"/>
  </si>
  <si>
    <t>建筑工程款</t>
    <phoneticPr fontId="20" type="noConversion"/>
  </si>
  <si>
    <t>湖南兴禹建设有限公司</t>
    <phoneticPr fontId="20" type="noConversion"/>
  </si>
  <si>
    <t>建设单位管理费</t>
    <phoneticPr fontId="20" type="noConversion"/>
  </si>
  <si>
    <t xml:space="preserve">  </t>
    <phoneticPr fontId="20" type="noConversion"/>
  </si>
  <si>
    <t>湖南省联诚建设服务有限公司长沙监理分公司</t>
    <phoneticPr fontId="20" type="noConversion"/>
  </si>
  <si>
    <t>设计费</t>
    <phoneticPr fontId="20" type="noConversion"/>
  </si>
  <si>
    <t>常德佳兴环境科技咨询服务中心</t>
    <phoneticPr fontId="20" type="noConversion"/>
  </si>
  <si>
    <t>不可预见费</t>
    <phoneticPr fontId="20" type="noConversion"/>
  </si>
  <si>
    <t>九</t>
    <phoneticPr fontId="20" type="noConversion"/>
  </si>
  <si>
    <t>管理费用</t>
    <phoneticPr fontId="20" type="noConversion"/>
  </si>
  <si>
    <t>施工审图费</t>
    <phoneticPr fontId="20" type="noConversion"/>
  </si>
  <si>
    <t>常德市联合施工图审查有限责任公司</t>
    <phoneticPr fontId="20" type="noConversion"/>
  </si>
  <si>
    <t>差旅费</t>
    <phoneticPr fontId="20" type="noConversion"/>
  </si>
  <si>
    <t>其他</t>
    <phoneticPr fontId="20" type="noConversion"/>
  </si>
  <si>
    <t>市桥管处前期费用</t>
    <phoneticPr fontId="20" type="noConversion"/>
  </si>
  <si>
    <t>打印费</t>
    <phoneticPr fontId="20" type="noConversion"/>
  </si>
  <si>
    <t>咨询费</t>
    <phoneticPr fontId="20" type="noConversion"/>
  </si>
  <si>
    <t>湖南筑龙工程项目管理有限公司常德分公司</t>
    <phoneticPr fontId="20" type="noConversion"/>
  </si>
  <si>
    <t>检测费</t>
    <phoneticPr fontId="20" type="noConversion"/>
  </si>
  <si>
    <t>湖南湘府检测有限公司</t>
    <phoneticPr fontId="20" type="noConversion"/>
  </si>
  <si>
    <t>合计</t>
    <phoneticPr fontId="20" type="noConversion"/>
  </si>
  <si>
    <t>未竣工验收</t>
    <phoneticPr fontId="3" type="noConversion"/>
  </si>
  <si>
    <r>
      <rPr>
        <sz val="10"/>
        <color rgb="FFFF0000"/>
        <rFont val="宋体"/>
        <family val="3"/>
        <charset val="134"/>
      </rPr>
      <t>城</t>
    </r>
    <r>
      <rPr>
        <sz val="10"/>
        <color rgb="FFFF0000"/>
        <rFont val="Arial Narrow"/>
        <family val="2"/>
      </rPr>
      <t>-A</t>
    </r>
    <r>
      <rPr>
        <sz val="10"/>
        <color rgb="FFFF0000"/>
        <rFont val="宋体"/>
        <family val="3"/>
        <charset val="134"/>
      </rPr>
      <t>级</t>
    </r>
    <phoneticPr fontId="3" type="noConversion"/>
  </si>
  <si>
    <r>
      <t>3</t>
    </r>
    <r>
      <rPr>
        <sz val="10"/>
        <rFont val="宋体"/>
        <family val="3"/>
        <charset val="134"/>
      </rPr>
      <t>户</t>
    </r>
    <phoneticPr fontId="3" type="noConversion"/>
  </si>
  <si>
    <t>改扩建后通车时间</t>
    <phoneticPr fontId="3" type="noConversion"/>
  </si>
  <si>
    <t>司乘人员满意度</t>
    <phoneticPr fontId="3" type="noConversion"/>
  </si>
  <si>
    <t>拆迁户满意度</t>
    <phoneticPr fontId="3" type="noConversion"/>
  </si>
  <si>
    <t>目标值</t>
    <phoneticPr fontId="3" type="noConversion"/>
  </si>
  <si>
    <t>实际完成</t>
    <phoneticPr fontId="3" type="noConversion"/>
  </si>
  <si>
    <t>目标完成率</t>
    <phoneticPr fontId="3" type="noConversion"/>
  </si>
  <si>
    <t>备注（目标值来源）</t>
    <phoneticPr fontId="3" type="noConversion"/>
  </si>
  <si>
    <t>工程监理费</t>
    <phoneticPr fontId="20" type="noConversion"/>
  </si>
  <si>
    <t>监理费</t>
    <phoneticPr fontId="20" type="noConversion"/>
  </si>
  <si>
    <t>桥梁安全隐患</t>
    <phoneticPr fontId="3" type="noConversion"/>
  </si>
  <si>
    <t>提高</t>
    <phoneticPr fontId="3" type="noConversion"/>
  </si>
  <si>
    <t>就业机会</t>
    <phoneticPr fontId="3" type="noConversion"/>
  </si>
  <si>
    <t>城市亮点</t>
    <phoneticPr fontId="3" type="noConversion"/>
  </si>
  <si>
    <t>消除</t>
    <phoneticPr fontId="3" type="noConversion"/>
  </si>
  <si>
    <t>三</t>
    <phoneticPr fontId="3" type="noConversion"/>
  </si>
  <si>
    <t>四</t>
    <phoneticPr fontId="3" type="noConversion"/>
  </si>
  <si>
    <t>荷载标准</t>
    <phoneticPr fontId="3" type="noConversion"/>
  </si>
  <si>
    <t>设计时速</t>
    <phoneticPr fontId="3" type="noConversion"/>
  </si>
  <si>
    <t>桥面宽度</t>
    <phoneticPr fontId="3" type="noConversion"/>
  </si>
  <si>
    <t>改扩建完工时间</t>
    <phoneticPr fontId="3" type="noConversion"/>
  </si>
  <si>
    <t>计划开工时间</t>
    <phoneticPr fontId="3" type="noConversion"/>
  </si>
  <si>
    <t>未完成</t>
    <phoneticPr fontId="3" type="noConversion"/>
  </si>
  <si>
    <t>桥梁通行能力</t>
    <phoneticPr fontId="3" type="noConversion"/>
  </si>
  <si>
    <t>司乘人员通行体验</t>
    <phoneticPr fontId="3" type="noConversion"/>
  </si>
  <si>
    <t>改善</t>
    <phoneticPr fontId="3" type="noConversion"/>
  </si>
  <si>
    <t>桥梁承载能力</t>
    <phoneticPr fontId="3" type="noConversion"/>
  </si>
  <si>
    <t>提升</t>
    <phoneticPr fontId="3" type="noConversion"/>
  </si>
  <si>
    <t>财评报告</t>
    <phoneticPr fontId="3" type="noConversion"/>
  </si>
  <si>
    <t>常财审【2018】预字41号</t>
    <phoneticPr fontId="3" type="noConversion"/>
  </si>
  <si>
    <t>财评报告日期</t>
    <phoneticPr fontId="3" type="noConversion"/>
  </si>
  <si>
    <t>2018.2.5</t>
    <phoneticPr fontId="3" type="noConversion"/>
  </si>
  <si>
    <t>招标控制价</t>
    <phoneticPr fontId="3" type="noConversion"/>
  </si>
  <si>
    <t>公开招标</t>
    <phoneticPr fontId="3" type="noConversion"/>
  </si>
  <si>
    <t>选取方式</t>
    <phoneticPr fontId="20" type="noConversion"/>
  </si>
  <si>
    <t>计划工期</t>
    <phoneticPr fontId="3" type="noConversion"/>
  </si>
  <si>
    <t>2018.4.1-2019.4.1</t>
    <phoneticPr fontId="20" type="noConversion"/>
  </si>
  <si>
    <t>实际工期</t>
    <phoneticPr fontId="3" type="noConversion"/>
  </si>
  <si>
    <t>序号</t>
    <phoneticPr fontId="20" type="noConversion"/>
  </si>
  <si>
    <r>
      <rPr>
        <b/>
        <sz val="10"/>
        <rFont val="仿宋"/>
        <family val="3"/>
        <charset val="134"/>
      </rPr>
      <t>预算</t>
    </r>
    <phoneticPr fontId="20" type="noConversion"/>
  </si>
  <si>
    <r>
      <rPr>
        <b/>
        <sz val="10"/>
        <rFont val="仿宋"/>
        <family val="3"/>
        <charset val="134"/>
      </rPr>
      <t>合同会签
（√或</t>
    </r>
    <r>
      <rPr>
        <b/>
        <sz val="10"/>
        <rFont val="Arial Narrow"/>
        <family val="2"/>
      </rPr>
      <t>×</t>
    </r>
    <r>
      <rPr>
        <b/>
        <sz val="10"/>
        <rFont val="仿宋"/>
        <family val="3"/>
        <charset val="134"/>
      </rPr>
      <t>）</t>
    </r>
    <phoneticPr fontId="20" type="noConversion"/>
  </si>
  <si>
    <r>
      <rPr>
        <b/>
        <sz val="10"/>
        <rFont val="仿宋"/>
        <family val="3"/>
        <charset val="134"/>
      </rPr>
      <t>合同金额
（</t>
    </r>
    <r>
      <rPr>
        <b/>
        <sz val="10"/>
        <rFont val="Arial Narrow"/>
        <family val="2"/>
      </rPr>
      <t>3000</t>
    </r>
    <r>
      <rPr>
        <b/>
        <sz val="10"/>
        <rFont val="仿宋"/>
        <family val="3"/>
        <charset val="134"/>
      </rPr>
      <t>元以上要求签订合同）</t>
    </r>
    <phoneticPr fontId="20" type="noConversion"/>
  </si>
  <si>
    <r>
      <rPr>
        <b/>
        <sz val="10"/>
        <rFont val="仿宋"/>
        <family val="3"/>
        <charset val="134"/>
      </rPr>
      <t>支付比例</t>
    </r>
    <phoneticPr fontId="20" type="noConversion"/>
  </si>
  <si>
    <r>
      <rPr>
        <b/>
        <sz val="10"/>
        <rFont val="宋体"/>
        <family val="3"/>
        <charset val="134"/>
      </rPr>
      <t>合同金额
（</t>
    </r>
    <r>
      <rPr>
        <b/>
        <sz val="10"/>
        <rFont val="Arial Narrow"/>
        <family val="2"/>
      </rPr>
      <t>3000</t>
    </r>
    <r>
      <rPr>
        <b/>
        <sz val="10"/>
        <rFont val="宋体"/>
        <family val="3"/>
        <charset val="134"/>
      </rPr>
      <t>元以上要求签订合同）</t>
    </r>
    <phoneticPr fontId="20" type="noConversion"/>
  </si>
  <si>
    <r>
      <t>2017</t>
    </r>
    <r>
      <rPr>
        <b/>
        <sz val="10"/>
        <rFont val="宋体"/>
        <family val="3"/>
        <charset val="134"/>
      </rPr>
      <t>年</t>
    </r>
    <phoneticPr fontId="20" type="noConversion"/>
  </si>
  <si>
    <t>2018年</t>
    <phoneticPr fontId="20" type="noConversion"/>
  </si>
  <si>
    <t>2019年</t>
    <phoneticPr fontId="20" type="noConversion"/>
  </si>
  <si>
    <t>2020年</t>
    <phoneticPr fontId="20" type="noConversion"/>
  </si>
  <si>
    <t>小计</t>
    <phoneticPr fontId="20" type="noConversion"/>
  </si>
  <si>
    <t>竣工验收情况</t>
    <phoneticPr fontId="3" type="noConversion"/>
  </si>
  <si>
    <t>常财审【2018】预字160号</t>
    <phoneticPr fontId="3" type="noConversion"/>
  </si>
  <si>
    <t>建设内容</t>
    <phoneticPr fontId="3" type="noConversion"/>
  </si>
  <si>
    <t>土石方、桩基础、桥梁主体、维修加固、拆除、搅拌桩、路基路面、人行道及平立石、交通实施、绿化、附属设施、综合管网、排水、给水等</t>
    <phoneticPr fontId="3" type="noConversion"/>
  </si>
  <si>
    <t>不适用</t>
    <phoneticPr fontId="3" type="noConversion"/>
  </si>
  <si>
    <t>环评报告编制</t>
    <phoneticPr fontId="3" type="noConversion"/>
  </si>
  <si>
    <t>合同日期</t>
    <phoneticPr fontId="3" type="noConversion"/>
  </si>
  <si>
    <t>2018.3.26</t>
    <phoneticPr fontId="3" type="noConversion"/>
  </si>
  <si>
    <t>政府规费</t>
    <phoneticPr fontId="3" type="noConversion"/>
  </si>
  <si>
    <t>政府采购</t>
    <phoneticPr fontId="3" type="noConversion"/>
  </si>
  <si>
    <t>政府采购-竞争性谈判</t>
    <phoneticPr fontId="3" type="noConversion"/>
  </si>
  <si>
    <t>2018.5.22</t>
    <phoneticPr fontId="3" type="noConversion"/>
  </si>
  <si>
    <t>政府采购-单一来源</t>
    <phoneticPr fontId="3" type="noConversion"/>
  </si>
  <si>
    <t>常财审【2018】预字213号</t>
    <phoneticPr fontId="3" type="noConversion"/>
  </si>
  <si>
    <t>2018.6.21</t>
    <phoneticPr fontId="3" type="noConversion"/>
  </si>
  <si>
    <t>决算评审金额</t>
    <phoneticPr fontId="3" type="noConversion"/>
  </si>
  <si>
    <t>报告号</t>
    <phoneticPr fontId="3" type="noConversion"/>
  </si>
  <si>
    <r>
      <rPr>
        <b/>
        <sz val="10"/>
        <rFont val="宋体"/>
        <family val="3"/>
        <charset val="134"/>
      </rPr>
      <t>常财审【</t>
    </r>
    <r>
      <rPr>
        <b/>
        <sz val="10"/>
        <rFont val="Arial Narrow"/>
        <family val="2"/>
      </rPr>
      <t>2019</t>
    </r>
    <r>
      <rPr>
        <b/>
        <sz val="10"/>
        <rFont val="宋体"/>
        <family val="3"/>
        <charset val="134"/>
      </rPr>
      <t>】结字</t>
    </r>
    <r>
      <rPr>
        <b/>
        <sz val="10"/>
        <rFont val="Arial Narrow"/>
        <family val="2"/>
      </rPr>
      <t>263</t>
    </r>
    <r>
      <rPr>
        <b/>
        <sz val="10"/>
        <rFont val="宋体"/>
        <family val="3"/>
        <charset val="134"/>
      </rPr>
      <t>号</t>
    </r>
    <phoneticPr fontId="3" type="noConversion"/>
  </si>
  <si>
    <r>
      <t>2019.4.25</t>
    </r>
    <r>
      <rPr>
        <b/>
        <sz val="10"/>
        <rFont val="宋体"/>
        <family val="3"/>
        <charset val="134"/>
      </rPr>
      <t>由公用事业局、设计、监理、施工方及水利质监站及柳叶湖农业农村局</t>
    </r>
    <phoneticPr fontId="3" type="noConversion"/>
  </si>
  <si>
    <t>单一来源，市财政局同意不实施政府采购</t>
    <phoneticPr fontId="3" type="noConversion"/>
  </si>
  <si>
    <t>常财审【2018】预字248号</t>
    <phoneticPr fontId="3" type="noConversion"/>
  </si>
  <si>
    <t>常财审【2018】预字365号</t>
    <phoneticPr fontId="3" type="noConversion"/>
  </si>
  <si>
    <t>常财审【2019】预字80号</t>
    <phoneticPr fontId="3" type="noConversion"/>
  </si>
  <si>
    <t>常财审【2018】预字187号</t>
    <phoneticPr fontId="3" type="noConversion"/>
  </si>
  <si>
    <t>湖南省常德柳叶湖旅游度假区管理委员会</t>
    <phoneticPr fontId="3" type="noConversion"/>
  </si>
  <si>
    <t>常财审【2018】预字362号</t>
    <phoneticPr fontId="3" type="noConversion"/>
  </si>
  <si>
    <t>常财审【2019】预字199号</t>
    <phoneticPr fontId="3" type="noConversion"/>
  </si>
  <si>
    <t>2018.5.22</t>
    <phoneticPr fontId="3" type="noConversion"/>
  </si>
  <si>
    <t>预算金额</t>
    <phoneticPr fontId="20" type="noConversion"/>
  </si>
  <si>
    <r>
      <rPr>
        <b/>
        <sz val="10"/>
        <rFont val="仿宋"/>
        <family val="3"/>
        <charset val="134"/>
      </rPr>
      <t>合同会签
（√或</t>
    </r>
    <r>
      <rPr>
        <b/>
        <sz val="10"/>
        <rFont val="Arial Narrow"/>
        <family val="2"/>
      </rPr>
      <t>×</t>
    </r>
    <r>
      <rPr>
        <b/>
        <sz val="10"/>
        <rFont val="仿宋"/>
        <family val="3"/>
        <charset val="134"/>
      </rPr>
      <t>）</t>
    </r>
    <phoneticPr fontId="20" type="noConversion"/>
  </si>
  <si>
    <r>
      <rPr>
        <b/>
        <sz val="10"/>
        <rFont val="仿宋"/>
        <family val="3"/>
        <charset val="134"/>
      </rPr>
      <t>合同金额
（</t>
    </r>
    <r>
      <rPr>
        <b/>
        <sz val="10"/>
        <rFont val="Arial Narrow"/>
        <family val="2"/>
      </rPr>
      <t>3000</t>
    </r>
    <r>
      <rPr>
        <b/>
        <sz val="10"/>
        <rFont val="仿宋"/>
        <family val="3"/>
        <charset val="134"/>
      </rPr>
      <t>元以上要求签订合同）</t>
    </r>
    <phoneticPr fontId="20" type="noConversion"/>
  </si>
  <si>
    <r>
      <rPr>
        <b/>
        <sz val="10"/>
        <rFont val="仿宋"/>
        <family val="3"/>
        <charset val="134"/>
      </rPr>
      <t>支付比例</t>
    </r>
    <phoneticPr fontId="20" type="noConversion"/>
  </si>
  <si>
    <r>
      <rPr>
        <b/>
        <sz val="10"/>
        <rFont val="宋体"/>
        <family val="3"/>
        <charset val="134"/>
      </rPr>
      <t>合同金额
（</t>
    </r>
    <r>
      <rPr>
        <b/>
        <sz val="10"/>
        <rFont val="Arial Narrow"/>
        <family val="2"/>
      </rPr>
      <t>3000</t>
    </r>
    <r>
      <rPr>
        <b/>
        <sz val="10"/>
        <rFont val="宋体"/>
        <family val="3"/>
        <charset val="134"/>
      </rPr>
      <t>元以上要求签订合同）</t>
    </r>
    <phoneticPr fontId="20" type="noConversion"/>
  </si>
  <si>
    <r>
      <t>2017</t>
    </r>
    <r>
      <rPr>
        <b/>
        <sz val="10"/>
        <rFont val="宋体"/>
        <family val="3"/>
        <charset val="134"/>
      </rPr>
      <t>年</t>
    </r>
    <phoneticPr fontId="20" type="noConversion"/>
  </si>
  <si>
    <r>
      <t>2019.4.25</t>
    </r>
    <r>
      <rPr>
        <b/>
        <sz val="10"/>
        <rFont val="宋体"/>
        <family val="3"/>
        <charset val="134"/>
      </rPr>
      <t>由公用事业局、设计、监理、施工方及水利质监站及柳叶湖农业农村局</t>
    </r>
    <phoneticPr fontId="3" type="noConversion"/>
  </si>
  <si>
    <t>直接委托</t>
    <phoneticPr fontId="3" type="noConversion"/>
  </si>
  <si>
    <t>网上遴选</t>
    <phoneticPr fontId="3" type="noConversion"/>
  </si>
  <si>
    <t>设计前荷载试验</t>
  </si>
  <si>
    <t>设计前荷载试验</t>
    <phoneticPr fontId="20" type="noConversion"/>
  </si>
  <si>
    <t>2017年</t>
    <phoneticPr fontId="3" type="noConversion"/>
  </si>
  <si>
    <t>水土保持补偿费</t>
  </si>
  <si>
    <t>土地界址点测绘费</t>
  </si>
  <si>
    <t>主体工程</t>
  </si>
  <si>
    <t>施工审图费</t>
  </si>
  <si>
    <t>其他</t>
  </si>
  <si>
    <t>2018年</t>
    <phoneticPr fontId="3" type="noConversion"/>
  </si>
  <si>
    <t>2016年</t>
    <phoneticPr fontId="3" type="noConversion"/>
  </si>
  <si>
    <t>2016.12.2</t>
    <phoneticPr fontId="3" type="noConversion"/>
  </si>
  <si>
    <t>2017.3.4</t>
    <phoneticPr fontId="3" type="noConversion"/>
  </si>
  <si>
    <t>2017.8.2</t>
    <phoneticPr fontId="3" type="noConversion"/>
  </si>
  <si>
    <t>2017.8.1</t>
    <phoneticPr fontId="3" type="noConversion"/>
  </si>
  <si>
    <t>国土测绘费</t>
    <phoneticPr fontId="3" type="noConversion"/>
  </si>
  <si>
    <t>2017.9.2</t>
    <phoneticPr fontId="3" type="noConversion"/>
  </si>
  <si>
    <t>军分区图纸审查费</t>
    <phoneticPr fontId="3" type="noConversion"/>
  </si>
  <si>
    <t>2017.9.8</t>
    <phoneticPr fontId="3" type="noConversion"/>
  </si>
  <si>
    <t>水土保持补偿费</t>
    <phoneticPr fontId="3" type="noConversion"/>
  </si>
  <si>
    <t>2017.12.1</t>
    <phoneticPr fontId="3" type="noConversion"/>
  </si>
  <si>
    <t>地形图费</t>
    <phoneticPr fontId="3" type="noConversion"/>
  </si>
  <si>
    <t>水土保持方案编制费</t>
    <phoneticPr fontId="20" type="noConversion"/>
  </si>
  <si>
    <t>常德市罗湾大桥改扩建项目资金收支汇总表</t>
    <phoneticPr fontId="3" type="noConversion"/>
  </si>
  <si>
    <t>单位：万元</t>
    <phoneticPr fontId="3" type="noConversion"/>
  </si>
  <si>
    <t>临时供电设施费</t>
    <phoneticPr fontId="20" type="noConversion"/>
  </si>
  <si>
    <t>金额</t>
    <phoneticPr fontId="3" type="noConversion"/>
  </si>
  <si>
    <t>年初预算</t>
    <phoneticPr fontId="3" type="noConversion"/>
  </si>
  <si>
    <t>实际到位</t>
    <phoneticPr fontId="3" type="noConversion"/>
  </si>
  <si>
    <t>实际使用</t>
    <phoneticPr fontId="3" type="noConversion"/>
  </si>
  <si>
    <t>结转结余</t>
    <phoneticPr fontId="3" type="noConversion"/>
  </si>
  <si>
    <t>小计</t>
    <phoneticPr fontId="3" type="noConversion"/>
  </si>
  <si>
    <t>完成情况</t>
    <phoneticPr fontId="3" type="noConversion"/>
  </si>
  <si>
    <t>绩效指标</t>
    <phoneticPr fontId="3" type="noConversion"/>
  </si>
  <si>
    <t>产出数量</t>
  </si>
  <si>
    <t>产出质量</t>
  </si>
  <si>
    <t>满意度</t>
  </si>
  <si>
    <t>附件4</t>
  </si>
  <si>
    <t>一级指标</t>
  </si>
  <si>
    <t>分值</t>
  </si>
  <si>
    <t>二级指标</t>
  </si>
  <si>
    <t>三级指标</t>
  </si>
  <si>
    <t>指标解释</t>
  </si>
  <si>
    <t>指标说明</t>
  </si>
  <si>
    <t>扣分</t>
  </si>
  <si>
    <t>评价得分</t>
  </si>
  <si>
    <t>得（扣）分因素</t>
  </si>
  <si>
    <t>决策　</t>
    <phoneticPr fontId="3" type="noConversion"/>
  </si>
  <si>
    <r>
      <rPr>
        <sz val="12"/>
        <rFont val="仿宋_GB2312"/>
        <family val="3"/>
        <charset val="134"/>
      </rPr>
      <t>项目立项　</t>
    </r>
  </si>
  <si>
    <r>
      <rPr>
        <sz val="12"/>
        <rFont val="仿宋_GB2312"/>
        <family val="3"/>
        <charset val="134"/>
      </rPr>
      <t>立项依据充分性</t>
    </r>
  </si>
  <si>
    <t>项目立项是否符合法律法规、相关政策、发展规划以及部门职责，用以反映和考核项目立项依据情况。</t>
    <phoneticPr fontId="3" type="noConversion"/>
  </si>
  <si>
    <r>
      <rPr>
        <sz val="12"/>
        <rFont val="仿宋_GB2312"/>
        <family val="3"/>
        <charset val="134"/>
      </rPr>
      <t>①项目立项是否符合国家法律法规、国民经济发展规划和相关政策（</t>
    </r>
    <r>
      <rPr>
        <sz val="12"/>
        <rFont val="Times New Roman"/>
        <family val="1"/>
      </rPr>
      <t>0.5</t>
    </r>
    <r>
      <rPr>
        <sz val="12"/>
        <rFont val="仿宋_GB2312"/>
        <family val="3"/>
        <charset val="134"/>
      </rPr>
      <t>分）；②项目立项是否符合行业发展规划和政策要求（</t>
    </r>
    <r>
      <rPr>
        <sz val="12"/>
        <rFont val="Times New Roman"/>
        <family val="1"/>
      </rPr>
      <t>0.5</t>
    </r>
    <r>
      <rPr>
        <sz val="12"/>
        <rFont val="仿宋_GB2312"/>
        <family val="3"/>
        <charset val="134"/>
      </rPr>
      <t>分）；③项目立项是否与部门职责范围相符，属于部门履职所需（</t>
    </r>
    <r>
      <rPr>
        <sz val="12"/>
        <rFont val="Times New Roman"/>
        <family val="1"/>
      </rPr>
      <t>0.5</t>
    </r>
    <r>
      <rPr>
        <sz val="12"/>
        <rFont val="仿宋_GB2312"/>
        <family val="3"/>
        <charset val="134"/>
      </rPr>
      <t>分）；④项目是否属于公共财政支持范围，是否符合中央、地方事权支出责任划分原则（</t>
    </r>
    <r>
      <rPr>
        <sz val="12"/>
        <rFont val="Times New Roman"/>
        <family val="1"/>
      </rPr>
      <t>0.5</t>
    </r>
    <r>
      <rPr>
        <sz val="12"/>
        <rFont val="仿宋_GB2312"/>
        <family val="3"/>
        <charset val="134"/>
      </rPr>
      <t>分）；⑤项目是否与相关部门同类项目或部门内部相关项目重复（</t>
    </r>
    <r>
      <rPr>
        <sz val="12"/>
        <rFont val="Times New Roman"/>
        <family val="1"/>
      </rPr>
      <t>0.5</t>
    </r>
    <r>
      <rPr>
        <sz val="12"/>
        <rFont val="仿宋_GB2312"/>
        <family val="3"/>
        <charset val="134"/>
      </rPr>
      <t>分）。</t>
    </r>
    <phoneticPr fontId="3" type="noConversion"/>
  </si>
  <si>
    <r>
      <rPr>
        <sz val="12"/>
        <rFont val="仿宋_GB2312"/>
        <family val="3"/>
        <charset val="134"/>
      </rPr>
      <t>立项程序规范性</t>
    </r>
  </si>
  <si>
    <r>
      <rPr>
        <sz val="12"/>
        <rFont val="仿宋_GB2312"/>
        <family val="3"/>
        <charset val="134"/>
      </rPr>
      <t>项目申请、设立过程是否符合相关要求，用以反映和考核项目立项的规范情况。</t>
    </r>
  </si>
  <si>
    <r>
      <rPr>
        <sz val="12"/>
        <rFont val="仿宋_GB2312"/>
        <family val="3"/>
        <charset val="134"/>
      </rPr>
      <t>①项目是否按照规定的程序申请设立（</t>
    </r>
    <r>
      <rPr>
        <sz val="12"/>
        <rFont val="Times New Roman"/>
        <family val="1"/>
      </rPr>
      <t>0.5</t>
    </r>
    <r>
      <rPr>
        <sz val="12"/>
        <rFont val="仿宋_GB2312"/>
        <family val="3"/>
        <charset val="134"/>
      </rPr>
      <t>分）；</t>
    </r>
  </si>
  <si>
    <r>
      <rPr>
        <sz val="12"/>
        <rFont val="仿宋_GB2312"/>
        <family val="3"/>
        <charset val="134"/>
      </rPr>
      <t>②审批文件、材料是否符合相关要求（</t>
    </r>
    <r>
      <rPr>
        <sz val="12"/>
        <rFont val="Times New Roman"/>
        <family val="1"/>
      </rPr>
      <t>0.5</t>
    </r>
    <r>
      <rPr>
        <sz val="12"/>
        <rFont val="仿宋_GB2312"/>
        <family val="3"/>
        <charset val="134"/>
      </rPr>
      <t>分）；</t>
    </r>
  </si>
  <si>
    <r>
      <rPr>
        <sz val="12"/>
        <rFont val="仿宋_GB2312"/>
        <family val="3"/>
        <charset val="134"/>
      </rPr>
      <t>③事前是否已经过必要的可行性研究、专家论证、风险评估、绩效评估、集体决策（</t>
    </r>
    <r>
      <rPr>
        <sz val="12"/>
        <rFont val="Times New Roman"/>
        <family val="1"/>
      </rPr>
      <t>0.5</t>
    </r>
    <r>
      <rPr>
        <sz val="12"/>
        <rFont val="仿宋_GB2312"/>
        <family val="3"/>
        <charset val="134"/>
      </rPr>
      <t>分）。</t>
    </r>
  </si>
  <si>
    <t>绩效目标　</t>
    <phoneticPr fontId="3" type="noConversion"/>
  </si>
  <si>
    <t>绩效目标合理性</t>
    <phoneticPr fontId="3" type="noConversion"/>
  </si>
  <si>
    <r>
      <rPr>
        <sz val="12"/>
        <rFont val="仿宋_GB2312"/>
        <family val="3"/>
        <charset val="134"/>
      </rPr>
      <t>项目所设定的绩效目标是否依据充分，是否符合客观实际，用以反映和考核项目绩效目标与项目实施的相符情况。</t>
    </r>
  </si>
  <si>
    <r>
      <rPr>
        <sz val="12"/>
        <rFont val="仿宋_GB2312"/>
        <family val="3"/>
        <charset val="134"/>
      </rPr>
      <t>①项目是否有绩效目标</t>
    </r>
    <r>
      <rPr>
        <sz val="12"/>
        <rFont val="Times New Roman"/>
        <family val="1"/>
      </rPr>
      <t>(0.5</t>
    </r>
    <r>
      <rPr>
        <sz val="12"/>
        <rFont val="仿宋_GB2312"/>
        <family val="3"/>
        <charset val="134"/>
      </rPr>
      <t>分</t>
    </r>
    <r>
      <rPr>
        <sz val="12"/>
        <rFont val="Times New Roman"/>
        <family val="1"/>
      </rPr>
      <t>)</t>
    </r>
    <r>
      <rPr>
        <sz val="12"/>
        <rFont val="仿宋_GB2312"/>
        <family val="3"/>
        <charset val="134"/>
      </rPr>
      <t>；</t>
    </r>
    <phoneticPr fontId="3" type="noConversion"/>
  </si>
  <si>
    <r>
      <rPr>
        <sz val="12"/>
        <rFont val="仿宋_GB2312"/>
        <family val="3"/>
        <charset val="134"/>
      </rPr>
      <t>②项目绩效目标与实际工作内容是否具有相关性</t>
    </r>
    <r>
      <rPr>
        <sz val="12"/>
        <rFont val="Times New Roman"/>
        <family val="1"/>
      </rPr>
      <t>(0.5</t>
    </r>
    <r>
      <rPr>
        <sz val="12"/>
        <rFont val="仿宋_GB2312"/>
        <family val="3"/>
        <charset val="134"/>
      </rPr>
      <t>分</t>
    </r>
    <r>
      <rPr>
        <sz val="12"/>
        <rFont val="Times New Roman"/>
        <family val="1"/>
      </rPr>
      <t>)</t>
    </r>
    <r>
      <rPr>
        <sz val="12"/>
        <rFont val="仿宋_GB2312"/>
        <family val="3"/>
        <charset val="134"/>
      </rPr>
      <t>；</t>
    </r>
    <phoneticPr fontId="3" type="noConversion"/>
  </si>
  <si>
    <r>
      <rPr>
        <sz val="12"/>
        <rFont val="仿宋_GB2312"/>
        <family val="3"/>
        <charset val="134"/>
      </rPr>
      <t>③项目预期产出效益和效果是否符合正常的业绩水平</t>
    </r>
    <r>
      <rPr>
        <sz val="12"/>
        <rFont val="Times New Roman"/>
        <family val="1"/>
      </rPr>
      <t>(0.5</t>
    </r>
    <r>
      <rPr>
        <sz val="12"/>
        <rFont val="仿宋_GB2312"/>
        <family val="3"/>
        <charset val="134"/>
      </rPr>
      <t>分</t>
    </r>
    <r>
      <rPr>
        <sz val="12"/>
        <rFont val="Times New Roman"/>
        <family val="1"/>
      </rPr>
      <t>)</t>
    </r>
    <r>
      <rPr>
        <sz val="12"/>
        <rFont val="仿宋_GB2312"/>
        <family val="3"/>
        <charset val="134"/>
      </rPr>
      <t>；</t>
    </r>
  </si>
  <si>
    <r>
      <rPr>
        <sz val="12"/>
        <rFont val="仿宋_GB2312"/>
        <family val="3"/>
        <charset val="134"/>
      </rPr>
      <t>④是否与预算确定的项目投资额或资金量相匹配</t>
    </r>
    <r>
      <rPr>
        <sz val="12"/>
        <rFont val="Times New Roman"/>
        <family val="1"/>
      </rPr>
      <t>(0.5</t>
    </r>
    <r>
      <rPr>
        <sz val="12"/>
        <rFont val="仿宋_GB2312"/>
        <family val="3"/>
        <charset val="134"/>
      </rPr>
      <t>分</t>
    </r>
    <r>
      <rPr>
        <sz val="12"/>
        <rFont val="Times New Roman"/>
        <family val="1"/>
      </rPr>
      <t>)</t>
    </r>
    <r>
      <rPr>
        <sz val="12"/>
        <rFont val="仿宋_GB2312"/>
        <family val="3"/>
        <charset val="134"/>
      </rPr>
      <t>。</t>
    </r>
  </si>
  <si>
    <t>绩效目标</t>
    <phoneticPr fontId="3" type="noConversion"/>
  </si>
  <si>
    <r>
      <rPr>
        <sz val="12"/>
        <rFont val="仿宋_GB2312"/>
        <family val="3"/>
        <charset val="134"/>
      </rPr>
      <t>绩效指标明确性</t>
    </r>
  </si>
  <si>
    <r>
      <rPr>
        <sz val="12"/>
        <rFont val="仿宋_GB2312"/>
        <family val="3"/>
        <charset val="134"/>
      </rPr>
      <t>依据绩效目标设定的绩效指标是否清晰、细化、可衡量等，用以反映和考核项目绩效目标的明细化情况。</t>
    </r>
  </si>
  <si>
    <r>
      <rPr>
        <sz val="12"/>
        <rFont val="仿宋_GB2312"/>
        <family val="3"/>
        <charset val="134"/>
      </rPr>
      <t>①是否将项目绩效目标细化分解为具体的绩效指标（</t>
    </r>
    <r>
      <rPr>
        <sz val="12"/>
        <rFont val="Times New Roman"/>
        <family val="1"/>
      </rPr>
      <t>1</t>
    </r>
    <r>
      <rPr>
        <sz val="12"/>
        <rFont val="仿宋_GB2312"/>
        <family val="3"/>
        <charset val="134"/>
      </rPr>
      <t>分）；②是否通过具体的指标清晰完整地反映维修项目数量、质量、时效、成本、效益等具体情况（</t>
    </r>
    <r>
      <rPr>
        <sz val="12"/>
        <rFont val="Times New Roman"/>
        <family val="1"/>
      </rPr>
      <t>2</t>
    </r>
    <r>
      <rPr>
        <sz val="12"/>
        <rFont val="仿宋_GB2312"/>
        <family val="3"/>
        <charset val="134"/>
      </rPr>
      <t>分）；③是否与项目目标任务数或计划数相对应（</t>
    </r>
    <r>
      <rPr>
        <sz val="12"/>
        <rFont val="Times New Roman"/>
        <family val="1"/>
      </rPr>
      <t>1</t>
    </r>
    <r>
      <rPr>
        <sz val="12"/>
        <rFont val="仿宋_GB2312"/>
        <family val="3"/>
        <charset val="134"/>
      </rPr>
      <t>分）。</t>
    </r>
    <phoneticPr fontId="3" type="noConversion"/>
  </si>
  <si>
    <r>
      <rPr>
        <sz val="12"/>
        <rFont val="仿宋_GB2312"/>
        <family val="3"/>
        <charset val="134"/>
      </rPr>
      <t>资金投入</t>
    </r>
  </si>
  <si>
    <r>
      <rPr>
        <sz val="12"/>
        <rFont val="仿宋_GB2312"/>
        <family val="3"/>
        <charset val="134"/>
      </rPr>
      <t>预算编制科学性</t>
    </r>
  </si>
  <si>
    <r>
      <rPr>
        <sz val="12"/>
        <rFont val="仿宋_GB2312"/>
        <family val="3"/>
        <charset val="134"/>
      </rPr>
      <t>项目预算编制是否经过科学论证、有明确标准，资金额度与年度目标是否相适应，用以反映和考核项目预算编制的科学性、合理性情况。</t>
    </r>
  </si>
  <si>
    <r>
      <rPr>
        <sz val="12"/>
        <rFont val="仿宋_GB2312"/>
        <family val="3"/>
        <charset val="134"/>
      </rPr>
      <t>①预算编制是否经过科学论证（</t>
    </r>
    <r>
      <rPr>
        <sz val="12"/>
        <rFont val="Times New Roman"/>
        <family val="1"/>
      </rPr>
      <t>1</t>
    </r>
    <r>
      <rPr>
        <sz val="12"/>
        <rFont val="仿宋_GB2312"/>
        <family val="3"/>
        <charset val="134"/>
      </rPr>
      <t>分）；②预算内容与项目内容是否匹配（</t>
    </r>
    <r>
      <rPr>
        <sz val="12"/>
        <rFont val="Times New Roman"/>
        <family val="1"/>
      </rPr>
      <t>1</t>
    </r>
    <r>
      <rPr>
        <sz val="12"/>
        <rFont val="仿宋_GB2312"/>
        <family val="3"/>
        <charset val="134"/>
      </rPr>
      <t>分）；③预算额度测算依据是否充分，是否按照标准编制</t>
    </r>
    <r>
      <rPr>
        <sz val="12"/>
        <rFont val="Times New Roman"/>
        <family val="1"/>
      </rPr>
      <t>(0.5</t>
    </r>
    <r>
      <rPr>
        <sz val="12"/>
        <rFont val="仿宋_GB2312"/>
        <family val="3"/>
        <charset val="134"/>
      </rPr>
      <t>分</t>
    </r>
    <r>
      <rPr>
        <sz val="12"/>
        <rFont val="Times New Roman"/>
        <family val="1"/>
      </rPr>
      <t>)</t>
    </r>
    <r>
      <rPr>
        <sz val="12"/>
        <rFont val="仿宋_GB2312"/>
        <family val="3"/>
        <charset val="134"/>
      </rPr>
      <t>；④预算确定的项目投资额或资金量是否与工作任务相匹配</t>
    </r>
    <r>
      <rPr>
        <sz val="12"/>
        <rFont val="Times New Roman"/>
        <family val="1"/>
      </rPr>
      <t>(0.5</t>
    </r>
    <r>
      <rPr>
        <sz val="12"/>
        <rFont val="仿宋_GB2312"/>
        <family val="3"/>
        <charset val="134"/>
      </rPr>
      <t>分</t>
    </r>
    <r>
      <rPr>
        <sz val="12"/>
        <rFont val="Times New Roman"/>
        <family val="1"/>
      </rPr>
      <t>)</t>
    </r>
    <r>
      <rPr>
        <sz val="12"/>
        <rFont val="仿宋_GB2312"/>
        <family val="3"/>
        <charset val="134"/>
      </rPr>
      <t>。</t>
    </r>
    <phoneticPr fontId="3" type="noConversion"/>
  </si>
  <si>
    <r>
      <rPr>
        <sz val="12"/>
        <rFont val="仿宋_GB2312"/>
        <family val="3"/>
        <charset val="134"/>
      </rPr>
      <t>资金分配合理性</t>
    </r>
  </si>
  <si>
    <r>
      <rPr>
        <sz val="12"/>
        <rFont val="仿宋_GB2312"/>
        <family val="3"/>
        <charset val="134"/>
      </rPr>
      <t>项目预算资金分配是否有测算依据，用以反映和考核项目预算资金分配的科学性、合理性情况。</t>
    </r>
  </si>
  <si>
    <r>
      <rPr>
        <sz val="12"/>
        <rFont val="仿宋_GB2312"/>
        <family val="3"/>
        <charset val="134"/>
      </rPr>
      <t>①预算资金分配依据是否充分（</t>
    </r>
    <r>
      <rPr>
        <sz val="12"/>
        <rFont val="Times New Roman"/>
        <family val="1"/>
      </rPr>
      <t>1</t>
    </r>
    <r>
      <rPr>
        <sz val="12"/>
        <rFont val="仿宋_GB2312"/>
        <family val="3"/>
        <charset val="134"/>
      </rPr>
      <t>分）；②资金分配额度是否合理，与项目单位或地方实际是否相适应（</t>
    </r>
    <r>
      <rPr>
        <sz val="12"/>
        <rFont val="Times New Roman"/>
        <family val="1"/>
      </rPr>
      <t>1</t>
    </r>
    <r>
      <rPr>
        <sz val="12"/>
        <rFont val="仿宋_GB2312"/>
        <family val="3"/>
        <charset val="134"/>
      </rPr>
      <t>分）。</t>
    </r>
    <phoneticPr fontId="3" type="noConversion"/>
  </si>
  <si>
    <t>过程</t>
    <phoneticPr fontId="3" type="noConversion"/>
  </si>
  <si>
    <t>资金管理</t>
    <phoneticPr fontId="3" type="noConversion"/>
  </si>
  <si>
    <r>
      <rPr>
        <sz val="12"/>
        <rFont val="仿宋_GB2312"/>
        <family val="3"/>
        <charset val="134"/>
      </rPr>
      <t>资金到位率</t>
    </r>
  </si>
  <si>
    <r>
      <rPr>
        <sz val="12"/>
        <rFont val="仿宋_GB2312"/>
        <family val="3"/>
        <charset val="134"/>
      </rPr>
      <t>实际到位资金与预算资金的比率，用以反映和考核资金落实情况对项目实施的总体保障程度。</t>
    </r>
  </si>
  <si>
    <r>
      <rPr>
        <sz val="12"/>
        <rFont val="仿宋_GB2312"/>
        <family val="3"/>
        <charset val="134"/>
      </rPr>
      <t>资金到位率</t>
    </r>
    <r>
      <rPr>
        <sz val="12"/>
        <rFont val="Times New Roman"/>
        <family val="1"/>
      </rPr>
      <t>=</t>
    </r>
    <r>
      <rPr>
        <sz val="12"/>
        <rFont val="仿宋_GB2312"/>
        <family val="3"/>
        <charset val="134"/>
      </rPr>
      <t>（实际到位资金</t>
    </r>
    <r>
      <rPr>
        <sz val="12"/>
        <rFont val="Times New Roman"/>
        <family val="1"/>
      </rPr>
      <t>/</t>
    </r>
    <r>
      <rPr>
        <sz val="12"/>
        <rFont val="仿宋_GB2312"/>
        <family val="3"/>
        <charset val="134"/>
      </rPr>
      <t>预算资金）</t>
    </r>
    <r>
      <rPr>
        <sz val="12"/>
        <rFont val="Times New Roman"/>
        <family val="1"/>
      </rPr>
      <t>×100%</t>
    </r>
    <r>
      <rPr>
        <sz val="12"/>
        <rFont val="仿宋_GB2312"/>
        <family val="3"/>
        <charset val="134"/>
      </rPr>
      <t>。</t>
    </r>
    <r>
      <rPr>
        <sz val="12"/>
        <rFont val="Times New Roman"/>
        <family val="1"/>
      </rPr>
      <t xml:space="preserve">                        
</t>
    </r>
    <r>
      <rPr>
        <sz val="12"/>
        <rFont val="仿宋_GB2312"/>
        <family val="3"/>
        <charset val="134"/>
      </rPr>
      <t>根据项目资金的实际到位率计算得分，</t>
    </r>
    <r>
      <rPr>
        <sz val="12"/>
        <rFont val="Times New Roman"/>
        <family val="1"/>
      </rPr>
      <t>100%</t>
    </r>
    <r>
      <rPr>
        <sz val="12"/>
        <rFont val="仿宋_GB2312"/>
        <family val="3"/>
        <charset val="134"/>
      </rPr>
      <t>计</t>
    </r>
    <r>
      <rPr>
        <sz val="12"/>
        <rFont val="Times New Roman"/>
        <family val="1"/>
      </rPr>
      <t>2</t>
    </r>
    <r>
      <rPr>
        <sz val="12"/>
        <rFont val="仿宋_GB2312"/>
        <family val="3"/>
        <charset val="134"/>
      </rPr>
      <t>分，</t>
    </r>
    <r>
      <rPr>
        <sz val="12"/>
        <rFont val="Times New Roman"/>
        <family val="1"/>
      </rPr>
      <t>90%</t>
    </r>
    <r>
      <rPr>
        <sz val="12"/>
        <rFont val="仿宋_GB2312"/>
        <family val="3"/>
        <charset val="134"/>
      </rPr>
      <t>（含）－</t>
    </r>
    <r>
      <rPr>
        <sz val="12"/>
        <rFont val="Times New Roman"/>
        <family val="1"/>
      </rPr>
      <t>100%</t>
    </r>
    <r>
      <rPr>
        <sz val="12"/>
        <rFont val="仿宋_GB2312"/>
        <family val="3"/>
        <charset val="134"/>
      </rPr>
      <t>计</t>
    </r>
    <r>
      <rPr>
        <sz val="12"/>
        <rFont val="Times New Roman"/>
        <family val="1"/>
      </rPr>
      <t>1.5</t>
    </r>
    <r>
      <rPr>
        <sz val="12"/>
        <rFont val="仿宋_GB2312"/>
        <family val="3"/>
        <charset val="134"/>
      </rPr>
      <t>分，</t>
    </r>
    <r>
      <rPr>
        <sz val="12"/>
        <rFont val="Times New Roman"/>
        <family val="1"/>
      </rPr>
      <t>80%</t>
    </r>
    <r>
      <rPr>
        <sz val="12"/>
        <rFont val="仿宋_GB2312"/>
        <family val="3"/>
        <charset val="134"/>
      </rPr>
      <t>（含）</t>
    </r>
    <r>
      <rPr>
        <sz val="12"/>
        <rFont val="Times New Roman"/>
        <family val="1"/>
      </rPr>
      <t>-90%</t>
    </r>
    <r>
      <rPr>
        <sz val="12"/>
        <rFont val="仿宋_GB2312"/>
        <family val="3"/>
        <charset val="134"/>
      </rPr>
      <t>计</t>
    </r>
    <r>
      <rPr>
        <sz val="12"/>
        <rFont val="Times New Roman"/>
        <family val="1"/>
      </rPr>
      <t>1</t>
    </r>
    <r>
      <rPr>
        <sz val="12"/>
        <rFont val="仿宋_GB2312"/>
        <family val="3"/>
        <charset val="134"/>
      </rPr>
      <t>分</t>
    </r>
    <r>
      <rPr>
        <sz val="12"/>
        <rFont val="Times New Roman"/>
        <family val="1"/>
      </rPr>
      <t>,70%</t>
    </r>
    <r>
      <rPr>
        <sz val="12"/>
        <rFont val="仿宋_GB2312"/>
        <family val="3"/>
        <charset val="134"/>
      </rPr>
      <t>（含）</t>
    </r>
    <r>
      <rPr>
        <sz val="12"/>
        <rFont val="Times New Roman"/>
        <family val="1"/>
      </rPr>
      <t>-80%</t>
    </r>
    <r>
      <rPr>
        <sz val="12"/>
        <rFont val="仿宋_GB2312"/>
        <family val="3"/>
        <charset val="134"/>
      </rPr>
      <t>计</t>
    </r>
    <r>
      <rPr>
        <sz val="12"/>
        <rFont val="Times New Roman"/>
        <family val="1"/>
      </rPr>
      <t>0.5</t>
    </r>
    <r>
      <rPr>
        <sz val="12"/>
        <rFont val="仿宋_GB2312"/>
        <family val="3"/>
        <charset val="134"/>
      </rPr>
      <t>分，</t>
    </r>
    <r>
      <rPr>
        <sz val="12"/>
        <rFont val="Times New Roman"/>
        <family val="1"/>
      </rPr>
      <t>70%</t>
    </r>
    <r>
      <rPr>
        <sz val="12"/>
        <rFont val="仿宋_GB2312"/>
        <family val="3"/>
        <charset val="134"/>
      </rPr>
      <t>以下不计分。
实际到位资金：一定时期（本年度或项目期）内落实到具体项目的资金。
预算资金：一定时期（本年度或项目期）内预算安排到具体项目的资金。</t>
    </r>
    <phoneticPr fontId="3" type="noConversion"/>
  </si>
  <si>
    <r>
      <rPr>
        <sz val="12"/>
        <rFont val="仿宋_GB2312"/>
        <family val="3"/>
        <charset val="134"/>
      </rPr>
      <t>预算执行率</t>
    </r>
  </si>
  <si>
    <r>
      <rPr>
        <sz val="12"/>
        <rFont val="仿宋_GB2312"/>
        <family val="3"/>
        <charset val="134"/>
      </rPr>
      <t>项目预算资金是否按照计划执行，用以反映或考核项目预算执行情况。</t>
    </r>
  </si>
  <si>
    <r>
      <rPr>
        <sz val="12"/>
        <rFont val="仿宋_GB2312"/>
        <family val="3"/>
        <charset val="134"/>
      </rPr>
      <t>预算执行率</t>
    </r>
    <r>
      <rPr>
        <sz val="12"/>
        <rFont val="Times New Roman"/>
        <family val="1"/>
      </rPr>
      <t>=</t>
    </r>
    <r>
      <rPr>
        <sz val="12"/>
        <rFont val="仿宋_GB2312"/>
        <family val="3"/>
        <charset val="134"/>
      </rPr>
      <t>（实际支出资金</t>
    </r>
    <r>
      <rPr>
        <sz val="12"/>
        <rFont val="Times New Roman"/>
        <family val="1"/>
      </rPr>
      <t>/</t>
    </r>
    <r>
      <rPr>
        <sz val="12"/>
        <rFont val="仿宋_GB2312"/>
        <family val="3"/>
        <charset val="134"/>
      </rPr>
      <t>实际到位资金）</t>
    </r>
    <r>
      <rPr>
        <sz val="12"/>
        <rFont val="Times New Roman"/>
        <family val="1"/>
      </rPr>
      <t>×100%</t>
    </r>
    <r>
      <rPr>
        <sz val="12"/>
        <rFont val="仿宋_GB2312"/>
        <family val="3"/>
        <charset val="134"/>
      </rPr>
      <t>。</t>
    </r>
    <r>
      <rPr>
        <sz val="12"/>
        <rFont val="Times New Roman"/>
        <family val="1"/>
      </rPr>
      <t xml:space="preserve">                    
</t>
    </r>
    <r>
      <rPr>
        <sz val="12"/>
        <rFont val="仿宋_GB2312"/>
        <family val="3"/>
        <charset val="134"/>
      </rPr>
      <t>根据项目资金的实际执行率计算得分，≥</t>
    </r>
    <r>
      <rPr>
        <sz val="12"/>
        <rFont val="Times New Roman"/>
        <family val="1"/>
      </rPr>
      <t>95%</t>
    </r>
    <r>
      <rPr>
        <sz val="12"/>
        <rFont val="仿宋_GB2312"/>
        <family val="3"/>
        <charset val="134"/>
      </rPr>
      <t>计</t>
    </r>
    <r>
      <rPr>
        <sz val="12"/>
        <rFont val="Times New Roman"/>
        <family val="1"/>
      </rPr>
      <t>2</t>
    </r>
    <r>
      <rPr>
        <sz val="12"/>
        <rFont val="仿宋_GB2312"/>
        <family val="3"/>
        <charset val="134"/>
      </rPr>
      <t>分，</t>
    </r>
    <r>
      <rPr>
        <sz val="12"/>
        <rFont val="Times New Roman"/>
        <family val="1"/>
      </rPr>
      <t>90%</t>
    </r>
    <r>
      <rPr>
        <sz val="12"/>
        <rFont val="仿宋_GB2312"/>
        <family val="3"/>
        <charset val="134"/>
      </rPr>
      <t>（含）</t>
    </r>
    <r>
      <rPr>
        <sz val="12"/>
        <rFont val="Times New Roman"/>
        <family val="1"/>
      </rPr>
      <t>-95%</t>
    </r>
    <r>
      <rPr>
        <sz val="12"/>
        <rFont val="仿宋_GB2312"/>
        <family val="3"/>
        <charset val="134"/>
      </rPr>
      <t>计</t>
    </r>
    <r>
      <rPr>
        <sz val="12"/>
        <rFont val="Times New Roman"/>
        <family val="1"/>
      </rPr>
      <t>1.5</t>
    </r>
    <r>
      <rPr>
        <sz val="12"/>
        <rFont val="仿宋_GB2312"/>
        <family val="3"/>
        <charset val="134"/>
      </rPr>
      <t>分，</t>
    </r>
    <r>
      <rPr>
        <sz val="12"/>
        <rFont val="Times New Roman"/>
        <family val="1"/>
      </rPr>
      <t>85%</t>
    </r>
    <r>
      <rPr>
        <sz val="12"/>
        <rFont val="仿宋_GB2312"/>
        <family val="3"/>
        <charset val="134"/>
      </rPr>
      <t>（含）</t>
    </r>
    <r>
      <rPr>
        <sz val="12"/>
        <rFont val="Times New Roman"/>
        <family val="1"/>
      </rPr>
      <t>-90%</t>
    </r>
    <r>
      <rPr>
        <sz val="12"/>
        <rFont val="仿宋_GB2312"/>
        <family val="3"/>
        <charset val="134"/>
      </rPr>
      <t>计</t>
    </r>
    <r>
      <rPr>
        <sz val="12"/>
        <rFont val="Times New Roman"/>
        <family val="1"/>
      </rPr>
      <t>1</t>
    </r>
    <r>
      <rPr>
        <sz val="12"/>
        <rFont val="仿宋_GB2312"/>
        <family val="3"/>
        <charset val="134"/>
      </rPr>
      <t>分，</t>
    </r>
    <r>
      <rPr>
        <sz val="12"/>
        <rFont val="Times New Roman"/>
        <family val="1"/>
      </rPr>
      <t>85%</t>
    </r>
    <r>
      <rPr>
        <sz val="12"/>
        <rFont val="仿宋_GB2312"/>
        <family val="3"/>
        <charset val="134"/>
      </rPr>
      <t>以下不计分。
实际支出资金：一定时期（本年度或项目期）内项目实际拨付的资金。</t>
    </r>
  </si>
  <si>
    <r>
      <rPr>
        <sz val="12"/>
        <rFont val="仿宋_GB2312"/>
        <family val="3"/>
        <charset val="134"/>
      </rPr>
      <t>资金使用合规性</t>
    </r>
  </si>
  <si>
    <r>
      <rPr>
        <sz val="12"/>
        <rFont val="仿宋_GB2312"/>
        <family val="3"/>
        <charset val="134"/>
      </rPr>
      <t>项目资金使用是否符合相关的财务管理制度规定，用以反映和考核项目资金的规范运行情况。</t>
    </r>
  </si>
  <si>
    <r>
      <rPr>
        <sz val="12"/>
        <rFont val="仿宋_GB2312"/>
        <family val="3"/>
        <charset val="134"/>
      </rPr>
      <t>①是否符合国家财经法规和财务管理制度以及有关专项资金管理办法的规定（</t>
    </r>
    <r>
      <rPr>
        <sz val="12"/>
        <rFont val="Times New Roman"/>
        <family val="1"/>
      </rPr>
      <t>1</t>
    </r>
    <r>
      <rPr>
        <sz val="12"/>
        <rFont val="仿宋_GB2312"/>
        <family val="3"/>
        <charset val="134"/>
      </rPr>
      <t>分）；②资金的拨付是否有完整的审批程序和手续，支出是否合规（</t>
    </r>
    <r>
      <rPr>
        <sz val="12"/>
        <rFont val="Times New Roman"/>
        <family val="1"/>
      </rPr>
      <t>1</t>
    </r>
    <r>
      <rPr>
        <sz val="12"/>
        <rFont val="仿宋_GB2312"/>
        <family val="3"/>
        <charset val="134"/>
      </rPr>
      <t>分）；每发现</t>
    </r>
    <r>
      <rPr>
        <sz val="12"/>
        <rFont val="Times New Roman"/>
        <family val="1"/>
      </rPr>
      <t>1</t>
    </r>
    <r>
      <rPr>
        <sz val="12"/>
        <rFont val="仿宋_GB2312"/>
        <family val="3"/>
        <charset val="134"/>
      </rPr>
      <t>例不合规扣</t>
    </r>
    <r>
      <rPr>
        <sz val="12"/>
        <rFont val="Times New Roman"/>
        <family val="1"/>
      </rPr>
      <t>0.5</t>
    </r>
    <r>
      <rPr>
        <sz val="12"/>
        <rFont val="仿宋_GB2312"/>
        <family val="3"/>
        <charset val="134"/>
      </rPr>
      <t>分，扣完为止。③项目单位是否建立了专账核算（</t>
    </r>
    <r>
      <rPr>
        <sz val="12"/>
        <rFont val="Times New Roman"/>
        <family val="1"/>
      </rPr>
      <t>1</t>
    </r>
    <r>
      <rPr>
        <sz val="12"/>
        <rFont val="仿宋_GB2312"/>
        <family val="3"/>
        <charset val="134"/>
      </rPr>
      <t>分）；每发现</t>
    </r>
    <r>
      <rPr>
        <sz val="12"/>
        <rFont val="Times New Roman"/>
        <family val="1"/>
      </rPr>
      <t>1</t>
    </r>
    <r>
      <rPr>
        <sz val="12"/>
        <rFont val="仿宋_GB2312"/>
        <family val="3"/>
        <charset val="134"/>
      </rPr>
      <t>家项目单位未设专账核算扣</t>
    </r>
    <r>
      <rPr>
        <sz val="12"/>
        <rFont val="Times New Roman"/>
        <family val="1"/>
      </rPr>
      <t>0.5</t>
    </r>
    <r>
      <rPr>
        <sz val="12"/>
        <rFont val="仿宋_GB2312"/>
        <family val="3"/>
        <charset val="134"/>
      </rPr>
      <t>分，扣完为止。④是否存在截留、挤占、挪用、虚列支出等情况（</t>
    </r>
    <r>
      <rPr>
        <sz val="12"/>
        <rFont val="Times New Roman"/>
        <family val="1"/>
      </rPr>
      <t>4</t>
    </r>
    <r>
      <rPr>
        <sz val="12"/>
        <rFont val="仿宋_GB2312"/>
        <family val="3"/>
        <charset val="134"/>
      </rPr>
      <t>分）。每发现</t>
    </r>
    <r>
      <rPr>
        <sz val="12"/>
        <rFont val="Times New Roman"/>
        <family val="1"/>
      </rPr>
      <t>1</t>
    </r>
    <r>
      <rPr>
        <sz val="12"/>
        <rFont val="仿宋_GB2312"/>
        <family val="3"/>
        <charset val="134"/>
      </rPr>
      <t>处不合规根据问题性质扣</t>
    </r>
    <r>
      <rPr>
        <sz val="12"/>
        <rFont val="Times New Roman"/>
        <family val="1"/>
      </rPr>
      <t>1-2</t>
    </r>
    <r>
      <rPr>
        <sz val="12"/>
        <rFont val="仿宋_GB2312"/>
        <family val="3"/>
        <charset val="134"/>
      </rPr>
      <t>分，扣完为止。</t>
    </r>
    <phoneticPr fontId="3" type="noConversion"/>
  </si>
  <si>
    <r>
      <rPr>
        <sz val="12"/>
        <rFont val="仿宋_GB2312"/>
        <family val="3"/>
        <charset val="134"/>
      </rPr>
      <t>组织实施</t>
    </r>
  </si>
  <si>
    <r>
      <rPr>
        <sz val="12"/>
        <rFont val="仿宋_GB2312"/>
        <family val="3"/>
        <charset val="134"/>
      </rPr>
      <t>管理制度健全性</t>
    </r>
  </si>
  <si>
    <r>
      <rPr>
        <sz val="12"/>
        <rFont val="仿宋_GB2312"/>
        <family val="3"/>
        <charset val="134"/>
      </rPr>
      <t>项目实施单位的财务和业务管理制度是否健全，用以反映和考核财务和业务管理制度对项目顺利实施的保障情况。</t>
    </r>
  </si>
  <si>
    <r>
      <rPr>
        <sz val="12"/>
        <rFont val="仿宋_GB2312"/>
        <family val="3"/>
        <charset val="134"/>
      </rPr>
      <t>①是否已制定或具有相应的专项资金管理办法，专项资金管理办法是否合法、合规、完整（</t>
    </r>
    <r>
      <rPr>
        <sz val="12"/>
        <rFont val="Times New Roman"/>
        <family val="1"/>
      </rPr>
      <t>2</t>
    </r>
    <r>
      <rPr>
        <sz val="12"/>
        <rFont val="仿宋_GB2312"/>
        <family val="3"/>
        <charset val="134"/>
      </rPr>
      <t>分）；②是否已制定或具有相应的业务管理制度，业务管理制度是否合法、合规、完整（</t>
    </r>
    <r>
      <rPr>
        <sz val="12"/>
        <rFont val="Times New Roman"/>
        <family val="1"/>
      </rPr>
      <t>2</t>
    </r>
    <r>
      <rPr>
        <sz val="12"/>
        <rFont val="仿宋_GB2312"/>
        <family val="3"/>
        <charset val="134"/>
      </rPr>
      <t>分）。如因客观情况影响，可酌情扣分。</t>
    </r>
    <phoneticPr fontId="3" type="noConversion"/>
  </si>
  <si>
    <r>
      <rPr>
        <sz val="12"/>
        <rFont val="仿宋_GB2312"/>
        <family val="3"/>
        <charset val="134"/>
      </rPr>
      <t>项目实施是否符合相关管理规定，用以反映和考核项目建设管理过程是否符合相关法律法规及管理制度的要求。</t>
    </r>
  </si>
  <si>
    <r>
      <rPr>
        <sz val="12"/>
        <rFont val="仿宋_GB2312"/>
        <family val="3"/>
        <charset val="134"/>
      </rPr>
      <t>①项目库建设是否规范（</t>
    </r>
    <r>
      <rPr>
        <sz val="12"/>
        <rFont val="Times New Roman"/>
        <family val="1"/>
      </rPr>
      <t>2</t>
    </r>
    <r>
      <rPr>
        <sz val="12"/>
        <rFont val="仿宋_GB2312"/>
        <family val="3"/>
        <charset val="134"/>
      </rPr>
      <t>分）；②维修项目选定是否科学合理，程序是否规范（</t>
    </r>
    <r>
      <rPr>
        <sz val="12"/>
        <rFont val="Times New Roman"/>
        <family val="1"/>
      </rPr>
      <t>2</t>
    </r>
    <r>
      <rPr>
        <sz val="12"/>
        <rFont val="仿宋_GB2312"/>
        <family val="3"/>
        <charset val="134"/>
      </rPr>
      <t>分）；③预、结算评审程序是否规范执行（</t>
    </r>
    <r>
      <rPr>
        <sz val="12"/>
        <rFont val="Times New Roman"/>
        <family val="1"/>
      </rPr>
      <t>1</t>
    </r>
    <r>
      <rPr>
        <sz val="12"/>
        <rFont val="仿宋_GB2312"/>
        <family val="3"/>
        <charset val="134"/>
      </rPr>
      <t>分）供应商选取是否通过政府采购或电子卖场采购规范执行（</t>
    </r>
    <r>
      <rPr>
        <sz val="12"/>
        <rFont val="Times New Roman"/>
        <family val="1"/>
      </rPr>
      <t>2</t>
    </r>
    <r>
      <rPr>
        <sz val="12"/>
        <rFont val="仿宋_GB2312"/>
        <family val="3"/>
        <charset val="134"/>
      </rPr>
      <t>分）；④合同管理是否规范，合同条款是否完整，是否有效执行（</t>
    </r>
    <r>
      <rPr>
        <sz val="12"/>
        <rFont val="Times New Roman"/>
        <family val="1"/>
      </rPr>
      <t>2</t>
    </r>
    <r>
      <rPr>
        <sz val="12"/>
        <rFont val="仿宋_GB2312"/>
        <family val="3"/>
        <charset val="134"/>
      </rPr>
      <t>分）；⑤维修内容变更调整手续是否完善，是否按规定履行审批手续（</t>
    </r>
    <r>
      <rPr>
        <sz val="12"/>
        <rFont val="Times New Roman"/>
        <family val="1"/>
      </rPr>
      <t>2</t>
    </r>
    <r>
      <rPr>
        <sz val="12"/>
        <rFont val="仿宋_GB2312"/>
        <family val="3"/>
        <charset val="134"/>
      </rPr>
      <t>分）；⑥验收程序是否及时规范（</t>
    </r>
    <r>
      <rPr>
        <sz val="12"/>
        <rFont val="Times New Roman"/>
        <family val="1"/>
      </rPr>
      <t>2</t>
    </r>
    <r>
      <rPr>
        <sz val="12"/>
        <rFont val="仿宋_GB2312"/>
        <family val="3"/>
        <charset val="134"/>
      </rPr>
      <t>分）；⑦维修项目资料是否按要求及时归档（</t>
    </r>
    <r>
      <rPr>
        <sz val="12"/>
        <rFont val="Times New Roman"/>
        <family val="1"/>
      </rPr>
      <t>2</t>
    </r>
    <r>
      <rPr>
        <sz val="12"/>
        <rFont val="仿宋_GB2312"/>
        <family val="3"/>
        <charset val="134"/>
      </rPr>
      <t>分）。根据问题性质，上述每发现</t>
    </r>
    <r>
      <rPr>
        <sz val="12"/>
        <rFont val="Times New Roman"/>
        <family val="1"/>
      </rPr>
      <t>1</t>
    </r>
    <r>
      <rPr>
        <sz val="12"/>
        <rFont val="仿宋_GB2312"/>
        <family val="3"/>
        <charset val="134"/>
      </rPr>
      <t>个项目不合规扣</t>
    </r>
    <r>
      <rPr>
        <sz val="12"/>
        <rFont val="Times New Roman"/>
        <family val="1"/>
      </rPr>
      <t>0.5-1</t>
    </r>
    <r>
      <rPr>
        <sz val="12"/>
        <rFont val="仿宋_GB2312"/>
        <family val="3"/>
        <charset val="134"/>
      </rPr>
      <t>分，该项扣完为止。</t>
    </r>
    <phoneticPr fontId="3" type="noConversion"/>
  </si>
  <si>
    <t>产出</t>
    <phoneticPr fontId="3" type="noConversion"/>
  </si>
  <si>
    <r>
      <rPr>
        <sz val="12"/>
        <rFont val="仿宋_GB2312"/>
        <family val="3"/>
        <charset val="134"/>
      </rPr>
      <t>产出数量</t>
    </r>
  </si>
  <si>
    <r>
      <rPr>
        <sz val="12"/>
        <rFont val="仿宋_GB2312"/>
        <family val="3"/>
        <charset val="134"/>
      </rPr>
      <t>实际完成率</t>
    </r>
  </si>
  <si>
    <r>
      <rPr>
        <sz val="12"/>
        <rFont val="仿宋_GB2312"/>
        <family val="3"/>
        <charset val="134"/>
      </rPr>
      <t>项目实施的实际产出数与计划产出数的比率，用以反映和考核项目产出数量目标的实现程度。</t>
    </r>
  </si>
  <si>
    <r>
      <rPr>
        <sz val="12"/>
        <rFont val="仿宋_GB2312"/>
        <family val="3"/>
        <charset val="134"/>
      </rPr>
      <t>对照绩效目标实际完成情况计分（</t>
    </r>
    <r>
      <rPr>
        <sz val="12"/>
        <rFont val="Times New Roman"/>
        <family val="1"/>
      </rPr>
      <t>8</t>
    </r>
    <r>
      <rPr>
        <sz val="12"/>
        <rFont val="仿宋_GB2312"/>
        <family val="3"/>
        <charset val="134"/>
      </rPr>
      <t>分），每发现</t>
    </r>
    <r>
      <rPr>
        <sz val="12"/>
        <rFont val="Times New Roman"/>
        <family val="1"/>
      </rPr>
      <t>1</t>
    </r>
    <r>
      <rPr>
        <sz val="12"/>
        <rFont val="仿宋_GB2312"/>
        <family val="3"/>
        <charset val="134"/>
      </rPr>
      <t>个项目未完成扣</t>
    </r>
    <r>
      <rPr>
        <sz val="12"/>
        <rFont val="Times New Roman"/>
        <family val="1"/>
      </rPr>
      <t>1</t>
    </r>
    <r>
      <rPr>
        <sz val="12"/>
        <rFont val="仿宋_GB2312"/>
        <family val="3"/>
        <charset val="134"/>
      </rPr>
      <t>分，扣完为止。</t>
    </r>
    <phoneticPr fontId="3" type="noConversion"/>
  </si>
  <si>
    <r>
      <rPr>
        <sz val="12"/>
        <rFont val="仿宋_GB2312"/>
        <family val="3"/>
        <charset val="134"/>
      </rPr>
      <t>产出质量</t>
    </r>
  </si>
  <si>
    <r>
      <rPr>
        <sz val="12"/>
        <rFont val="仿宋_GB2312"/>
        <family val="3"/>
        <charset val="134"/>
      </rPr>
      <t>质量达标率</t>
    </r>
  </si>
  <si>
    <r>
      <rPr>
        <sz val="12"/>
        <rFont val="仿宋_GB2312"/>
        <family val="3"/>
        <charset val="134"/>
      </rPr>
      <t>项目完成的质量达标产出数与实际产出数的比率，用以反映和考核项目产出质量目标的实现程度。</t>
    </r>
  </si>
  <si>
    <r>
      <rPr>
        <sz val="12"/>
        <rFont val="仿宋_GB2312"/>
        <family val="3"/>
        <charset val="134"/>
      </rPr>
      <t>对照绩效目标实际完成情况计分（</t>
    </r>
    <r>
      <rPr>
        <sz val="12"/>
        <rFont val="Times New Roman"/>
        <family val="1"/>
      </rPr>
      <t>8</t>
    </r>
    <r>
      <rPr>
        <sz val="12"/>
        <rFont val="仿宋_GB2312"/>
        <family val="3"/>
        <charset val="134"/>
      </rPr>
      <t>分），每发现</t>
    </r>
    <r>
      <rPr>
        <sz val="12"/>
        <rFont val="Times New Roman"/>
        <family val="1"/>
      </rPr>
      <t>1</t>
    </r>
    <r>
      <rPr>
        <sz val="12"/>
        <rFont val="仿宋_GB2312"/>
        <family val="3"/>
        <charset val="134"/>
      </rPr>
      <t>个项目质量不达标扣</t>
    </r>
    <r>
      <rPr>
        <sz val="12"/>
        <rFont val="Times New Roman"/>
        <family val="1"/>
      </rPr>
      <t>1</t>
    </r>
    <r>
      <rPr>
        <sz val="12"/>
        <rFont val="仿宋_GB2312"/>
        <family val="3"/>
        <charset val="134"/>
      </rPr>
      <t>分，扣完为止。</t>
    </r>
    <phoneticPr fontId="3" type="noConversion"/>
  </si>
  <si>
    <r>
      <rPr>
        <sz val="12"/>
        <rFont val="仿宋_GB2312"/>
        <family val="3"/>
        <charset val="134"/>
      </rPr>
      <t>产出时效</t>
    </r>
  </si>
  <si>
    <r>
      <rPr>
        <sz val="12"/>
        <rFont val="仿宋_GB2312"/>
        <family val="3"/>
        <charset val="134"/>
      </rPr>
      <t>完成及时性</t>
    </r>
  </si>
  <si>
    <r>
      <rPr>
        <sz val="12"/>
        <rFont val="仿宋_GB2312"/>
        <family val="3"/>
        <charset val="134"/>
      </rPr>
      <t>项目实际完成时间与计划完成时间的比较，用以反映和考核项目产出时效目标的实现程度。</t>
    </r>
  </si>
  <si>
    <r>
      <rPr>
        <sz val="12"/>
        <rFont val="仿宋_GB2312"/>
        <family val="3"/>
        <charset val="134"/>
      </rPr>
      <t>对照绩效目标实际完成情况计分（</t>
    </r>
    <r>
      <rPr>
        <sz val="12"/>
        <rFont val="Times New Roman"/>
        <family val="1"/>
      </rPr>
      <t>8</t>
    </r>
    <r>
      <rPr>
        <sz val="12"/>
        <rFont val="仿宋_GB2312"/>
        <family val="3"/>
        <charset val="134"/>
      </rPr>
      <t>分），每发现</t>
    </r>
    <r>
      <rPr>
        <sz val="12"/>
        <rFont val="Times New Roman"/>
        <family val="1"/>
      </rPr>
      <t>1</t>
    </r>
    <r>
      <rPr>
        <sz val="12"/>
        <rFont val="仿宋_GB2312"/>
        <family val="3"/>
        <charset val="134"/>
      </rPr>
      <t>个项目时效不达标扣</t>
    </r>
    <r>
      <rPr>
        <sz val="12"/>
        <rFont val="Times New Roman"/>
        <family val="1"/>
      </rPr>
      <t>1</t>
    </r>
    <r>
      <rPr>
        <sz val="12"/>
        <rFont val="仿宋_GB2312"/>
        <family val="3"/>
        <charset val="134"/>
      </rPr>
      <t xml:space="preserve">分，扣完为止
</t>
    </r>
    <phoneticPr fontId="3" type="noConversion"/>
  </si>
  <si>
    <r>
      <rPr>
        <sz val="12"/>
        <rFont val="仿宋_GB2312"/>
        <family val="3"/>
        <charset val="134"/>
      </rPr>
      <t>产出成本</t>
    </r>
  </si>
  <si>
    <r>
      <rPr>
        <sz val="12"/>
        <rFont val="仿宋_GB2312"/>
        <family val="3"/>
        <charset val="134"/>
      </rPr>
      <t>成本节约率</t>
    </r>
  </si>
  <si>
    <r>
      <rPr>
        <sz val="12"/>
        <rFont val="仿宋_GB2312"/>
        <family val="3"/>
        <charset val="134"/>
      </rPr>
      <t>完成项目计划工作目标的实际节约成本与计划成本的比率，用以反映和考核项目的成本节约程度。</t>
    </r>
  </si>
  <si>
    <r>
      <rPr>
        <sz val="12"/>
        <rFont val="仿宋_GB2312"/>
        <family val="3"/>
        <charset val="134"/>
      </rPr>
      <t>成本节约率</t>
    </r>
    <r>
      <rPr>
        <sz val="12"/>
        <rFont val="Times New Roman"/>
        <family val="1"/>
      </rPr>
      <t>=[</t>
    </r>
    <r>
      <rPr>
        <sz val="12"/>
        <rFont val="仿宋_GB2312"/>
        <family val="3"/>
        <charset val="134"/>
      </rPr>
      <t>（计划成本</t>
    </r>
    <r>
      <rPr>
        <sz val="12"/>
        <rFont val="Times New Roman"/>
        <family val="1"/>
      </rPr>
      <t>-</t>
    </r>
    <r>
      <rPr>
        <sz val="12"/>
        <rFont val="仿宋_GB2312"/>
        <family val="3"/>
        <charset val="134"/>
      </rPr>
      <t>实际成本）</t>
    </r>
    <r>
      <rPr>
        <sz val="12"/>
        <rFont val="Times New Roman"/>
        <family val="1"/>
      </rPr>
      <t>/</t>
    </r>
    <r>
      <rPr>
        <sz val="12"/>
        <rFont val="仿宋_GB2312"/>
        <family val="3"/>
        <charset val="134"/>
      </rPr>
      <t>计划成本</t>
    </r>
    <r>
      <rPr>
        <sz val="12"/>
        <rFont val="Times New Roman"/>
        <family val="1"/>
      </rPr>
      <t xml:space="preserve">]×100%
</t>
    </r>
    <r>
      <rPr>
        <sz val="12"/>
        <rFont val="仿宋_GB2312"/>
        <family val="3"/>
        <charset val="134"/>
      </rPr>
      <t>实际成本：项目实际发生的成本支出，参考结算评审金额、合同金额等。
计划成本：项目计划安排的支出，参考项目预算金额、预算评审金额、合同金额等。对照绩效目标实际完成情况计分（</t>
    </r>
    <r>
      <rPr>
        <sz val="12"/>
        <rFont val="Times New Roman"/>
        <family val="1"/>
      </rPr>
      <t>6</t>
    </r>
    <r>
      <rPr>
        <sz val="12"/>
        <rFont val="仿宋_GB2312"/>
        <family val="3"/>
        <charset val="134"/>
      </rPr>
      <t>分），每发现</t>
    </r>
    <r>
      <rPr>
        <sz val="12"/>
        <rFont val="Times New Roman"/>
        <family val="1"/>
      </rPr>
      <t>1</t>
    </r>
    <r>
      <rPr>
        <sz val="12"/>
        <rFont val="仿宋_GB2312"/>
        <family val="3"/>
        <charset val="134"/>
      </rPr>
      <t>个项目成本节约率不达标扣</t>
    </r>
    <r>
      <rPr>
        <sz val="12"/>
        <rFont val="Times New Roman"/>
        <family val="1"/>
      </rPr>
      <t>1</t>
    </r>
    <r>
      <rPr>
        <sz val="12"/>
        <rFont val="仿宋_GB2312"/>
        <family val="3"/>
        <charset val="134"/>
      </rPr>
      <t>分，扣完为止</t>
    </r>
    <phoneticPr fontId="3" type="noConversion"/>
  </si>
  <si>
    <r>
      <rPr>
        <sz val="12"/>
        <rFont val="仿宋_GB2312"/>
        <family val="3"/>
        <charset val="134"/>
      </rPr>
      <t>效益　</t>
    </r>
  </si>
  <si>
    <r>
      <rPr>
        <sz val="12"/>
        <rFont val="仿宋_GB2312"/>
        <family val="3"/>
        <charset val="134"/>
      </rPr>
      <t>项目效益　</t>
    </r>
  </si>
  <si>
    <r>
      <rPr>
        <sz val="12"/>
        <rFont val="仿宋_GB2312"/>
        <family val="3"/>
        <charset val="134"/>
      </rPr>
      <t>社会效益</t>
    </r>
  </si>
  <si>
    <r>
      <rPr>
        <sz val="12"/>
        <rFont val="仿宋_GB2312"/>
        <family val="3"/>
        <charset val="134"/>
      </rPr>
      <t>项目实施对社会发展所所带来的直接或间接影响。</t>
    </r>
  </si>
  <si>
    <r>
      <rPr>
        <sz val="12"/>
        <rFont val="仿宋_GB2312"/>
        <family val="3"/>
        <charset val="134"/>
      </rPr>
      <t>消除安全隐患</t>
    </r>
    <r>
      <rPr>
        <sz val="12"/>
        <rFont val="Times New Roman"/>
        <family val="1"/>
      </rPr>
      <t>(3</t>
    </r>
    <r>
      <rPr>
        <sz val="12"/>
        <rFont val="仿宋_GB2312"/>
        <family val="3"/>
        <charset val="134"/>
      </rPr>
      <t>分</t>
    </r>
    <r>
      <rPr>
        <sz val="12"/>
        <rFont val="Times New Roman"/>
        <family val="1"/>
      </rPr>
      <t>)</t>
    </r>
    <r>
      <rPr>
        <sz val="12"/>
        <rFont val="仿宋_GB2312"/>
        <family val="3"/>
        <charset val="134"/>
      </rPr>
      <t>，恢复使用功能（</t>
    </r>
    <r>
      <rPr>
        <sz val="12"/>
        <rFont val="Times New Roman"/>
        <family val="1"/>
      </rPr>
      <t>3</t>
    </r>
    <r>
      <rPr>
        <sz val="12"/>
        <rFont val="仿宋_GB2312"/>
        <family val="3"/>
        <charset val="134"/>
      </rPr>
      <t>分）</t>
    </r>
    <r>
      <rPr>
        <sz val="12"/>
        <rFont val="Times New Roman"/>
        <family val="1"/>
      </rPr>
      <t>,</t>
    </r>
    <r>
      <rPr>
        <sz val="12"/>
        <rFont val="仿宋_GB2312"/>
        <family val="3"/>
        <charset val="134"/>
      </rPr>
      <t>完善设施配置</t>
    </r>
    <r>
      <rPr>
        <sz val="12"/>
        <rFont val="Times New Roman"/>
        <family val="1"/>
      </rPr>
      <t>(3</t>
    </r>
    <r>
      <rPr>
        <sz val="12"/>
        <rFont val="仿宋_GB2312"/>
        <family val="3"/>
        <charset val="134"/>
      </rPr>
      <t>分</t>
    </r>
    <r>
      <rPr>
        <sz val="12"/>
        <rFont val="Times New Roman"/>
        <family val="1"/>
      </rPr>
      <t>),</t>
    </r>
    <r>
      <rPr>
        <sz val="12"/>
        <rFont val="仿宋_GB2312"/>
        <family val="3"/>
        <charset val="134"/>
      </rPr>
      <t>改善办公环境</t>
    </r>
    <r>
      <rPr>
        <sz val="12"/>
        <rFont val="Times New Roman"/>
        <family val="1"/>
      </rPr>
      <t>(3</t>
    </r>
    <r>
      <rPr>
        <sz val="12"/>
        <rFont val="仿宋_GB2312"/>
        <family val="3"/>
        <charset val="134"/>
      </rPr>
      <t>分</t>
    </r>
    <r>
      <rPr>
        <sz val="12"/>
        <rFont val="Times New Roman"/>
        <family val="1"/>
      </rPr>
      <t xml:space="preserve">)
</t>
    </r>
    <r>
      <rPr>
        <sz val="12"/>
        <rFont val="仿宋_GB2312"/>
        <family val="3"/>
        <charset val="134"/>
      </rPr>
      <t>根据相关效益实现程度确定得分。每发现一处效益不达标</t>
    </r>
    <r>
      <rPr>
        <sz val="12"/>
        <rFont val="Times New Roman"/>
        <family val="1"/>
      </rPr>
      <t>,</t>
    </r>
    <r>
      <rPr>
        <sz val="12"/>
        <rFont val="仿宋_GB2312"/>
        <family val="3"/>
        <charset val="134"/>
      </rPr>
      <t>扣</t>
    </r>
    <r>
      <rPr>
        <sz val="12"/>
        <rFont val="Times New Roman"/>
        <family val="1"/>
      </rPr>
      <t>1-2</t>
    </r>
    <r>
      <rPr>
        <sz val="12"/>
        <rFont val="仿宋_GB2312"/>
        <family val="3"/>
        <charset val="134"/>
      </rPr>
      <t>分</t>
    </r>
    <phoneticPr fontId="3" type="noConversion"/>
  </si>
  <si>
    <r>
      <rPr>
        <sz val="12"/>
        <rFont val="仿宋_GB2312"/>
        <family val="3"/>
        <charset val="134"/>
      </rPr>
      <t>可持续影响</t>
    </r>
  </si>
  <si>
    <t>项目后续运行及成效发挥的可持续性影响。</t>
    <phoneticPr fontId="3" type="noConversion"/>
  </si>
  <si>
    <r>
      <rPr>
        <sz val="12"/>
        <rFont val="仿宋_GB2312"/>
        <family val="3"/>
        <charset val="134"/>
      </rPr>
      <t>办公用房维修延长房屋使用寿命，提高了国有资产的利用率（</t>
    </r>
    <r>
      <rPr>
        <sz val="12"/>
        <rFont val="Times New Roman"/>
        <family val="1"/>
      </rPr>
      <t>5</t>
    </r>
    <r>
      <rPr>
        <sz val="12"/>
        <rFont val="仿宋_GB2312"/>
        <family val="3"/>
        <charset val="134"/>
      </rPr>
      <t>分）。根据相关效益实现程度确定得分。</t>
    </r>
    <phoneticPr fontId="3" type="noConversion"/>
  </si>
  <si>
    <r>
      <rPr>
        <sz val="12"/>
        <rFont val="仿宋_GB2312"/>
        <family val="3"/>
        <charset val="134"/>
      </rPr>
      <t>满意度</t>
    </r>
  </si>
  <si>
    <r>
      <rPr>
        <sz val="12"/>
        <rFont val="仿宋_GB2312"/>
        <family val="3"/>
        <charset val="134"/>
      </rPr>
      <t>社会公众及服务对象对项目实施效果的满意程度。</t>
    </r>
  </si>
  <si>
    <r>
      <rPr>
        <sz val="12"/>
        <rFont val="仿宋_GB2312"/>
        <family val="3"/>
        <charset val="134"/>
      </rPr>
      <t>各维修单位在职人员对项目满意度，根据调查问卷结果计分（</t>
    </r>
    <r>
      <rPr>
        <sz val="12"/>
        <rFont val="Times New Roman"/>
        <family val="1"/>
      </rPr>
      <t>8</t>
    </r>
    <r>
      <rPr>
        <sz val="12"/>
        <rFont val="仿宋_GB2312"/>
        <family val="3"/>
        <charset val="134"/>
      </rPr>
      <t>分）。满意度</t>
    </r>
    <r>
      <rPr>
        <sz val="12"/>
        <rFont val="Times New Roman"/>
        <family val="1"/>
      </rPr>
      <t>90%</t>
    </r>
    <r>
      <rPr>
        <sz val="12"/>
        <rFont val="仿宋_GB2312"/>
        <family val="3"/>
        <charset val="134"/>
      </rPr>
      <t>（含）以上计</t>
    </r>
    <r>
      <rPr>
        <sz val="12"/>
        <rFont val="Times New Roman"/>
        <family val="1"/>
      </rPr>
      <t>8</t>
    </r>
    <r>
      <rPr>
        <sz val="12"/>
        <rFont val="仿宋_GB2312"/>
        <family val="3"/>
        <charset val="134"/>
      </rPr>
      <t>分</t>
    </r>
    <r>
      <rPr>
        <sz val="12"/>
        <rFont val="Times New Roman"/>
        <family val="1"/>
      </rPr>
      <t>,</t>
    </r>
    <r>
      <rPr>
        <sz val="12"/>
        <rFont val="仿宋_GB2312"/>
        <family val="3"/>
        <charset val="134"/>
      </rPr>
      <t>满意度</t>
    </r>
    <r>
      <rPr>
        <sz val="12"/>
        <rFont val="Times New Roman"/>
        <family val="1"/>
      </rPr>
      <t>80%</t>
    </r>
    <r>
      <rPr>
        <sz val="12"/>
        <rFont val="仿宋_GB2312"/>
        <family val="3"/>
        <charset val="134"/>
      </rPr>
      <t>（含）</t>
    </r>
    <r>
      <rPr>
        <sz val="12"/>
        <rFont val="Times New Roman"/>
        <family val="1"/>
      </rPr>
      <t>-90%</t>
    </r>
    <r>
      <rPr>
        <sz val="12"/>
        <rFont val="仿宋_GB2312"/>
        <family val="3"/>
        <charset val="134"/>
      </rPr>
      <t>计</t>
    </r>
    <r>
      <rPr>
        <sz val="12"/>
        <rFont val="Times New Roman"/>
        <family val="1"/>
      </rPr>
      <t>6</t>
    </r>
    <r>
      <rPr>
        <sz val="12"/>
        <rFont val="仿宋_GB2312"/>
        <family val="3"/>
        <charset val="134"/>
      </rPr>
      <t>分</t>
    </r>
    <r>
      <rPr>
        <sz val="12"/>
        <rFont val="Times New Roman"/>
        <family val="1"/>
      </rPr>
      <t>;</t>
    </r>
    <r>
      <rPr>
        <sz val="12"/>
        <rFont val="仿宋_GB2312"/>
        <family val="3"/>
        <charset val="134"/>
      </rPr>
      <t>满意度</t>
    </r>
    <r>
      <rPr>
        <sz val="12"/>
        <rFont val="Times New Roman"/>
        <family val="1"/>
      </rPr>
      <t>70%</t>
    </r>
    <r>
      <rPr>
        <sz val="12"/>
        <rFont val="仿宋_GB2312"/>
        <family val="3"/>
        <charset val="134"/>
      </rPr>
      <t>（含）</t>
    </r>
    <r>
      <rPr>
        <sz val="12"/>
        <rFont val="Times New Roman"/>
        <family val="1"/>
      </rPr>
      <t>-80%</t>
    </r>
    <r>
      <rPr>
        <sz val="12"/>
        <rFont val="仿宋_GB2312"/>
        <family val="3"/>
        <charset val="134"/>
      </rPr>
      <t>以下计</t>
    </r>
    <r>
      <rPr>
        <sz val="12"/>
        <rFont val="Times New Roman"/>
        <family val="1"/>
      </rPr>
      <t>4</t>
    </r>
    <r>
      <rPr>
        <sz val="12"/>
        <rFont val="仿宋_GB2312"/>
        <family val="3"/>
        <charset val="134"/>
      </rPr>
      <t>分</t>
    </r>
    <r>
      <rPr>
        <sz val="12"/>
        <rFont val="Times New Roman"/>
        <family val="1"/>
      </rPr>
      <t>;70%</t>
    </r>
    <r>
      <rPr>
        <sz val="12"/>
        <rFont val="仿宋_GB2312"/>
        <family val="3"/>
        <charset val="134"/>
      </rPr>
      <t xml:space="preserve">以下不计分。
</t>
    </r>
  </si>
  <si>
    <r>
      <rPr>
        <sz val="12"/>
        <rFont val="仿宋_GB2312"/>
        <family val="3"/>
        <charset val="134"/>
      </rPr>
      <t>总分</t>
    </r>
  </si>
  <si>
    <r>
      <rPr>
        <b/>
        <sz val="12"/>
        <color theme="1"/>
        <rFont val="仿宋_GB2312"/>
        <family val="3"/>
        <charset val="134"/>
      </rPr>
      <t>注</t>
    </r>
    <r>
      <rPr>
        <b/>
        <sz val="12"/>
        <color theme="1"/>
        <rFont val="Times New Roman"/>
        <family val="1"/>
      </rPr>
      <t>1</t>
    </r>
    <r>
      <rPr>
        <b/>
        <sz val="12"/>
        <color theme="1"/>
        <rFont val="仿宋_GB2312"/>
        <family val="3"/>
        <charset val="134"/>
      </rPr>
      <t>：评价得分</t>
    </r>
    <r>
      <rPr>
        <b/>
        <sz val="12"/>
        <color theme="1"/>
        <rFont val="Times New Roman"/>
        <family val="1"/>
      </rPr>
      <t>100-90</t>
    </r>
    <r>
      <rPr>
        <b/>
        <sz val="12"/>
        <color theme="1"/>
        <rFont val="仿宋_GB2312"/>
        <family val="3"/>
        <charset val="134"/>
      </rPr>
      <t>（含），评价等级为</t>
    </r>
    <r>
      <rPr>
        <b/>
        <sz val="12"/>
        <color theme="1"/>
        <rFont val="Times New Roman"/>
        <family val="1"/>
      </rPr>
      <t>“</t>
    </r>
    <r>
      <rPr>
        <b/>
        <sz val="12"/>
        <color theme="1"/>
        <rFont val="仿宋_GB2312"/>
        <family val="3"/>
        <charset val="134"/>
      </rPr>
      <t>优</t>
    </r>
    <r>
      <rPr>
        <b/>
        <sz val="12"/>
        <color theme="1"/>
        <rFont val="Times New Roman"/>
        <family val="1"/>
      </rPr>
      <t>”</t>
    </r>
    <r>
      <rPr>
        <b/>
        <sz val="12"/>
        <color theme="1"/>
        <rFont val="仿宋_GB2312"/>
        <family val="3"/>
        <charset val="134"/>
      </rPr>
      <t>；评价得分</t>
    </r>
    <r>
      <rPr>
        <b/>
        <sz val="12"/>
        <color theme="1"/>
        <rFont val="Times New Roman"/>
        <family val="1"/>
      </rPr>
      <t>90-80</t>
    </r>
    <r>
      <rPr>
        <b/>
        <sz val="12"/>
        <color theme="1"/>
        <rFont val="仿宋_GB2312"/>
        <family val="3"/>
        <charset val="134"/>
      </rPr>
      <t>（含），评价等级为</t>
    </r>
    <r>
      <rPr>
        <b/>
        <sz val="12"/>
        <color theme="1"/>
        <rFont val="Times New Roman"/>
        <family val="1"/>
      </rPr>
      <t>“</t>
    </r>
    <r>
      <rPr>
        <b/>
        <sz val="12"/>
        <color theme="1"/>
        <rFont val="仿宋_GB2312"/>
        <family val="3"/>
        <charset val="134"/>
      </rPr>
      <t>良</t>
    </r>
    <r>
      <rPr>
        <b/>
        <sz val="12"/>
        <color theme="1"/>
        <rFont val="Times New Roman"/>
        <family val="1"/>
      </rPr>
      <t>”</t>
    </r>
    <r>
      <rPr>
        <b/>
        <sz val="12"/>
        <color theme="1"/>
        <rFont val="仿宋_GB2312"/>
        <family val="3"/>
        <charset val="134"/>
      </rPr>
      <t>；评价得分</t>
    </r>
    <r>
      <rPr>
        <b/>
        <sz val="12"/>
        <color theme="1"/>
        <rFont val="Times New Roman"/>
        <family val="1"/>
      </rPr>
      <t>80-60</t>
    </r>
    <r>
      <rPr>
        <b/>
        <sz val="12"/>
        <color theme="1"/>
        <rFont val="仿宋_GB2312"/>
        <family val="3"/>
        <charset val="134"/>
      </rPr>
      <t>（含），评价等级为</t>
    </r>
    <r>
      <rPr>
        <b/>
        <sz val="12"/>
        <color theme="1"/>
        <rFont val="Times New Roman"/>
        <family val="1"/>
      </rPr>
      <t>“</t>
    </r>
    <r>
      <rPr>
        <b/>
        <sz val="12"/>
        <color theme="1"/>
        <rFont val="仿宋_GB2312"/>
        <family val="3"/>
        <charset val="134"/>
      </rPr>
      <t>中</t>
    </r>
    <r>
      <rPr>
        <b/>
        <sz val="12"/>
        <color theme="1"/>
        <rFont val="Times New Roman"/>
        <family val="1"/>
      </rPr>
      <t>”</t>
    </r>
    <r>
      <rPr>
        <b/>
        <sz val="12"/>
        <color theme="1"/>
        <rFont val="仿宋_GB2312"/>
        <family val="3"/>
        <charset val="134"/>
      </rPr>
      <t>；评价得分</t>
    </r>
    <r>
      <rPr>
        <b/>
        <sz val="12"/>
        <color theme="1"/>
        <rFont val="Times New Roman"/>
        <family val="1"/>
      </rPr>
      <t>60</t>
    </r>
    <r>
      <rPr>
        <b/>
        <sz val="12"/>
        <color theme="1"/>
        <rFont val="仿宋_GB2312"/>
        <family val="3"/>
        <charset val="134"/>
      </rPr>
      <t>以下，评价等级为</t>
    </r>
    <r>
      <rPr>
        <b/>
        <sz val="12"/>
        <color theme="1"/>
        <rFont val="Times New Roman"/>
        <family val="1"/>
      </rPr>
      <t>“</t>
    </r>
    <r>
      <rPr>
        <b/>
        <sz val="12"/>
        <color theme="1"/>
        <rFont val="仿宋_GB2312"/>
        <family val="3"/>
        <charset val="134"/>
      </rPr>
      <t>差</t>
    </r>
    <r>
      <rPr>
        <b/>
        <sz val="12"/>
        <color theme="1"/>
        <rFont val="Times New Roman"/>
        <family val="1"/>
      </rPr>
      <t>”</t>
    </r>
    <r>
      <rPr>
        <b/>
        <sz val="12"/>
        <color theme="1"/>
        <rFont val="仿宋_GB2312"/>
        <family val="3"/>
        <charset val="134"/>
      </rPr>
      <t>。</t>
    </r>
  </si>
  <si>
    <r>
      <rPr>
        <b/>
        <sz val="12"/>
        <rFont val="仿宋_GB2312"/>
        <family val="3"/>
        <charset val="134"/>
      </rPr>
      <t>注</t>
    </r>
    <r>
      <rPr>
        <b/>
        <sz val="12"/>
        <rFont val="Times New Roman"/>
        <family val="1"/>
      </rPr>
      <t>2</t>
    </r>
    <r>
      <rPr>
        <b/>
        <sz val="12"/>
        <rFont val="仿宋_GB2312"/>
        <family val="3"/>
        <charset val="134"/>
      </rPr>
      <t>：项目评价指标体系以《财政部关于印发</t>
    </r>
    <r>
      <rPr>
        <b/>
        <sz val="12"/>
        <rFont val="Times New Roman"/>
        <family val="1"/>
      </rPr>
      <t>&lt;</t>
    </r>
    <r>
      <rPr>
        <b/>
        <sz val="12"/>
        <rFont val="仿宋_GB2312"/>
        <family val="3"/>
        <charset val="134"/>
      </rPr>
      <t>项目支出绩效评价管理办法</t>
    </r>
    <r>
      <rPr>
        <b/>
        <sz val="12"/>
        <rFont val="Times New Roman"/>
        <family val="1"/>
      </rPr>
      <t>&gt;</t>
    </r>
    <r>
      <rPr>
        <b/>
        <sz val="12"/>
        <rFont val="仿宋_GB2312"/>
        <family val="3"/>
        <charset val="134"/>
      </rPr>
      <t>的通知（财预〔</t>
    </r>
    <r>
      <rPr>
        <b/>
        <sz val="12"/>
        <rFont val="Times New Roman"/>
        <family val="1"/>
      </rPr>
      <t>2020</t>
    </r>
    <r>
      <rPr>
        <b/>
        <sz val="12"/>
        <rFont val="仿宋_GB2312"/>
        <family val="3"/>
        <charset val="134"/>
      </rPr>
      <t>〕</t>
    </r>
    <r>
      <rPr>
        <b/>
        <sz val="12"/>
        <rFont val="Times New Roman"/>
        <family val="1"/>
      </rPr>
      <t>10</t>
    </r>
    <r>
      <rPr>
        <b/>
        <sz val="12"/>
        <rFont val="仿宋_GB2312"/>
        <family val="3"/>
        <charset val="134"/>
      </rPr>
      <t>号）为基础；根据项目特性，将虚列项目套取财政资金和存在重大违纪违规行为作为项目否决性指标，当项目存在相关情况时，评价等级直接调整为</t>
    </r>
    <r>
      <rPr>
        <b/>
        <sz val="12"/>
        <rFont val="Times New Roman"/>
        <family val="1"/>
      </rPr>
      <t>“</t>
    </r>
    <r>
      <rPr>
        <b/>
        <sz val="12"/>
        <rFont val="仿宋_GB2312"/>
        <family val="3"/>
        <charset val="134"/>
      </rPr>
      <t>差</t>
    </r>
    <r>
      <rPr>
        <b/>
        <sz val="12"/>
        <rFont val="Times New Roman"/>
        <family val="1"/>
      </rPr>
      <t>”</t>
    </r>
    <r>
      <rPr>
        <b/>
        <sz val="12"/>
        <rFont val="仿宋_GB2312"/>
        <family val="3"/>
        <charset val="134"/>
      </rPr>
      <t>。</t>
    </r>
  </si>
  <si>
    <t>2021年***项目支出绩效评价指标体系</t>
    <phoneticPr fontId="3" type="noConversion"/>
  </si>
  <si>
    <t>经济效益</t>
    <phoneticPr fontId="3" type="noConversion"/>
  </si>
  <si>
    <t>制度执行有效性</t>
    <phoneticPr fontId="3" type="noConversion"/>
  </si>
  <si>
    <t>分值</t>
    <phoneticPr fontId="3" type="noConversion"/>
  </si>
  <si>
    <t>评价得分</t>
    <phoneticPr fontId="3" type="noConversion"/>
  </si>
  <si>
    <t>得（扣）分因素</t>
    <phoneticPr fontId="3" type="noConversion"/>
  </si>
  <si>
    <t>决策　</t>
  </si>
  <si>
    <t>项目立项　</t>
  </si>
  <si>
    <t>立项依据充分性</t>
    <phoneticPr fontId="3" type="noConversion"/>
  </si>
  <si>
    <t>项目立项是否符合法律法规、相关政策、发展规划以及部门职责，用以反映和考核项目立项依据情况。</t>
  </si>
  <si>
    <t>评价要点：</t>
  </si>
  <si>
    <t>立项程序规范性</t>
    <phoneticPr fontId="3" type="noConversion"/>
  </si>
  <si>
    <t>项目申请、设立过程是否符合相关要求，用以反映和考核项目立项的规范情况。</t>
  </si>
  <si>
    <t>绩效目标　</t>
  </si>
  <si>
    <t>项目所设定的绩效目标是否依据充分，是否符合客观实际，用以反映和考核项目绩效目标与项目实施的相符情况。</t>
  </si>
  <si>
    <t>绩效指标明确性</t>
    <phoneticPr fontId="3" type="noConversion"/>
  </si>
  <si>
    <t>依据绩效目标设定的绩效指标是否清晰、细化、可衡量等，用以反映和考核项目绩效目标的明细化情况。</t>
  </si>
  <si>
    <t>资金投入</t>
  </si>
  <si>
    <t>预算编制科学性</t>
    <phoneticPr fontId="3" type="noConversion"/>
  </si>
  <si>
    <t>项目预算编制是否经过科学论证、有明确标准，资金额度与年度目标是否相适应，用以反映和考核项目预算编制的科学性、合理性情况。</t>
  </si>
  <si>
    <t>资金分配合理性</t>
    <phoneticPr fontId="3" type="noConversion"/>
  </si>
  <si>
    <t>项目预算资金分配是否有测算依据，与补助单位或地方实际是否相适应，用以反映和考核项目预算资金分配的科学性、合理性情况。</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</si>
  <si>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</si>
  <si>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</si>
  <si>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</si>
  <si>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</si>
  <si>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</si>
  <si>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</si>
  <si>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</si>
  <si>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项目预算资金是否按照计划执行，用以反映或考核项目预算执行情况。</t>
  </si>
  <si>
    <t>预算执行率=（实际支出资金/实际到位资金）×100%。</t>
  </si>
  <si>
    <t>实际支出资金：一定时期（本年度或项目期）内项目实际拨付的资金。</t>
  </si>
  <si>
    <t>资金使用合规性</t>
    <phoneticPr fontId="3" type="noConversion"/>
  </si>
  <si>
    <t>项目资金使用是否符合相关的财务管理制度规定，用以反映和考核项目资金的规范运行情况。</t>
  </si>
  <si>
    <t>组织实施</t>
  </si>
  <si>
    <t>管理制度健全性</t>
    <phoneticPr fontId="3" type="noConversion"/>
  </si>
  <si>
    <t>项目实施单位的财务和业务管理制度是否健全，用以反映和考核财务和业务管理制度对项目顺利实施的保障情况。</t>
  </si>
  <si>
    <t>项目实施是否符合相关管理规定，用以反映和考核相关管理制度的有效执行情况。</t>
  </si>
  <si>
    <t>产出</t>
  </si>
  <si>
    <t>实际完成率</t>
  </si>
  <si>
    <t>项目实施的实际产出数与计划产出数的比率，用以反映和考核项目产出数量目标的实现程度。</t>
  </si>
  <si>
    <t>实际完成率=（实际产出数/计划产出数）×100%。</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</si>
  <si>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</si>
  <si>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</si>
  <si>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</si>
  <si>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</si>
  <si>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</si>
  <si>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</si>
  <si>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</si>
  <si>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产出成本</t>
  </si>
  <si>
    <t>成本节约率</t>
  </si>
  <si>
    <t>完成项目计划工作目标的实际节约成本与计划成本的比率，用以反映和考核项目的成本节约程度。</t>
  </si>
  <si>
    <t>成本节约率=[（计划成本-实际成本）/计划成本]×100%。</t>
  </si>
  <si>
    <t>效益　</t>
  </si>
  <si>
    <t>项目效益　</t>
  </si>
  <si>
    <t>实施效益</t>
  </si>
  <si>
    <t>项目实施所产生的经济效益。</t>
    <phoneticPr fontId="3" type="noConversion"/>
  </si>
  <si>
    <t>项目实施所产生的社会效益。</t>
    <phoneticPr fontId="3" type="noConversion"/>
  </si>
  <si>
    <t>项目实施所产生的生态效益。</t>
    <phoneticPr fontId="3" type="noConversion"/>
  </si>
  <si>
    <t>社会公众或服务对象对项目实施效果的满意程度。</t>
  </si>
  <si>
    <t>总分</t>
    <phoneticPr fontId="3" type="noConversion"/>
  </si>
  <si>
    <r>
      <t>2021</t>
    </r>
    <r>
      <rPr>
        <sz val="18"/>
        <color rgb="FFFF0000"/>
        <rFont val="方正小标宋_GBK"/>
        <charset val="134"/>
      </rPr>
      <t>***项</t>
    </r>
    <r>
      <rPr>
        <sz val="18"/>
        <color rgb="FF000000"/>
        <rFont val="方正小标宋_GBK"/>
        <charset val="134"/>
      </rPr>
      <t>目支出绩效评价指标体系</t>
    </r>
    <phoneticPr fontId="3" type="noConversion"/>
  </si>
  <si>
    <t>③项目立项是否与部门职责范围相符，属于部门履职所需（0.5分）；</t>
    <phoneticPr fontId="3" type="noConversion"/>
  </si>
  <si>
    <t>④项目是否属于公共财政支持范围，是否符合中央、地方事权支出责任划分原则（0.5分）；</t>
    <phoneticPr fontId="3" type="noConversion"/>
  </si>
  <si>
    <t>⑤项目是否与相关部门同类项目或部门内部相关项目重复（0.5分）。</t>
    <phoneticPr fontId="3" type="noConversion"/>
  </si>
  <si>
    <t>②项目立项是否符合行业发展规划和政策要求（0.5分）；</t>
    <phoneticPr fontId="3" type="noConversion"/>
  </si>
  <si>
    <t>①项目立项是否符合国家法律法规、国民经济发展规划和相关政策（0.5分）；</t>
    <phoneticPr fontId="3" type="noConversion"/>
  </si>
  <si>
    <t>①项目是否按照规定的程序申请设立（0.5分）；</t>
    <phoneticPr fontId="3" type="noConversion"/>
  </si>
  <si>
    <t>②审批文件、材料是否符合相关要求（0.5分）；</t>
    <phoneticPr fontId="3" type="noConversion"/>
  </si>
  <si>
    <t>③事前是否已经过必要的可行性研究、专家论证、风险评估、绩效评估、集体决策（0.5分）。</t>
    <phoneticPr fontId="3" type="noConversion"/>
  </si>
  <si>
    <t>①是否将项目绩效目标细化分解为具体的绩效指标（1分）；</t>
    <phoneticPr fontId="3" type="noConversion"/>
  </si>
  <si>
    <t>②是否通过清晰、可衡量的指标值予以体现（1分）；</t>
    <phoneticPr fontId="3" type="noConversion"/>
  </si>
  <si>
    <t>②项目绩效目标与实际工作内容是否具有相关性（1分）；</t>
    <phoneticPr fontId="3" type="noConversion"/>
  </si>
  <si>
    <t>①项目是否有绩效目标（1分）；</t>
    <phoneticPr fontId="3" type="noConversion"/>
  </si>
  <si>
    <t>④是否与预算确定的项目投资额或资金量相匹配（0.5分）。</t>
    <phoneticPr fontId="3" type="noConversion"/>
  </si>
  <si>
    <t>③项目预期产出效益和效果是否符合正常的业绩水平（0.5分）；</t>
    <phoneticPr fontId="3" type="noConversion"/>
  </si>
  <si>
    <t>③是否与项目目标任务数或计划数相对应（1分）。</t>
    <phoneticPr fontId="3" type="noConversion"/>
  </si>
  <si>
    <t>②预算内容与项目内容是否匹配（1分）；</t>
    <phoneticPr fontId="3" type="noConversion"/>
  </si>
  <si>
    <t>①预算编制是否经过科学论证（0.5分）；</t>
    <phoneticPr fontId="3" type="noConversion"/>
  </si>
  <si>
    <t>③预算额度测算依据是否充分，是否按照标准编制（0.5分）；</t>
    <phoneticPr fontId="3" type="noConversion"/>
  </si>
  <si>
    <t>④预算确定的项目投资额或资金量是否与工作任务相匹配（1分）。</t>
    <phoneticPr fontId="3" type="noConversion"/>
  </si>
  <si>
    <t>②资金分配额度是否合理，与项目单位或地方实际是否相适应（1分）。</t>
    <phoneticPr fontId="3" type="noConversion"/>
  </si>
  <si>
    <t>按实际到位率计算得分，资金到位率70%以下不得分。</t>
    <phoneticPr fontId="3" type="noConversion"/>
  </si>
  <si>
    <t>预算执行率</t>
    <phoneticPr fontId="3" type="noConversion"/>
  </si>
  <si>
    <t>按实际执行率计算得分，预算执行率70%以下不得分。</t>
    <phoneticPr fontId="3" type="noConversion"/>
  </si>
  <si>
    <t>①预算资金分配依据是否充分（1分）；</t>
    <phoneticPr fontId="3" type="noConversion"/>
  </si>
  <si>
    <t>①是否符合国家财经法规和财务管理制度以及有关专项资金管理办法的规定（1分）；</t>
    <phoneticPr fontId="3" type="noConversion"/>
  </si>
  <si>
    <t>③是否符合项目预算批复或合同规定的用途（1分）；</t>
    <phoneticPr fontId="3" type="noConversion"/>
  </si>
  <si>
    <t>④是否存在截留、挤占、挪用、虚列支出等情况（4分）。</t>
    <phoneticPr fontId="3" type="noConversion"/>
  </si>
  <si>
    <t>②资金的拨付是否有完整的审批程序和手续（1分）；</t>
    <phoneticPr fontId="3" type="noConversion"/>
  </si>
  <si>
    <t>①是否已制定或具有相应的财务和业务管理制度（2分）；</t>
    <phoneticPr fontId="3" type="noConversion"/>
  </si>
  <si>
    <t>②财务和业务管理制度是否合法、合规、完整（2分）。</t>
    <phoneticPr fontId="3" type="noConversion"/>
  </si>
  <si>
    <t>⑤*****。（根据项目实际情况设置）</t>
    <phoneticPr fontId="3" type="noConversion"/>
  </si>
  <si>
    <t>实际产出数：一定时期（本年度或项目期）内项目实际产出的产品或提供的服务数量。</t>
    <phoneticPr fontId="3" type="noConversion"/>
  </si>
  <si>
    <t>计划产出数：项目绩效目标确定的在一定时期（本年度或项目期）内计划产出的产品或提供的服务数量。</t>
    <phoneticPr fontId="3" type="noConversion"/>
  </si>
  <si>
    <t>根据绩效目标和实际完成情况，每一项产出不达标扣1-3分，扣完为止。</t>
    <phoneticPr fontId="3" type="noConversion"/>
  </si>
  <si>
    <t>根据绩效目标和实际完成情况，每一项质量不达标扣1-3分，扣完为止。</t>
    <phoneticPr fontId="3" type="noConversion"/>
  </si>
  <si>
    <t>实际完成时间：项目实施单位完成该项目实际所耗用的时间。计划完成时间：按照项目实施计划或相关规定完成该项目所需的时间。</t>
    <phoneticPr fontId="3" type="noConversion"/>
  </si>
  <si>
    <t>根据绩效目标和实际完成情况，每一项时效不达标扣1-2分，扣完为止。</t>
    <phoneticPr fontId="3" type="noConversion"/>
  </si>
  <si>
    <t>实际成本：项目实施单位如期、保质、保量完成既定工作目标实际所耗费的支出。计划成本：项目实施单位为完成工作目标计划安排的支出，一般以项目预算为参考。</t>
    <phoneticPr fontId="3" type="noConversion"/>
  </si>
  <si>
    <t>根据绩效目标和实际完成情况，每一项成本不达标扣1-2分，扣完为止。</t>
    <phoneticPr fontId="3" type="noConversion"/>
  </si>
  <si>
    <t>根据绩效目标和实际完成情况，每一项效益不达标扣1-3分，扣完为止。</t>
    <phoneticPr fontId="3" type="noConversion"/>
  </si>
  <si>
    <t>根据绩效目标和实际完成情况，每一项满意度不达标扣1-3分，扣完为止。</t>
    <phoneticPr fontId="3" type="noConversion"/>
  </si>
  <si>
    <r>
      <t>本项目受益对象包括：</t>
    </r>
    <r>
      <rPr>
        <sz val="11"/>
        <color rgb="FFFF0000"/>
        <rFont val="宋体"/>
        <family val="3"/>
        <charset val="134"/>
      </rPr>
      <t>****</t>
    </r>
    <phoneticPr fontId="3" type="noConversion"/>
  </si>
  <si>
    <t>①是否遵守相关法律法规和相关管理规定（1分）；</t>
    <phoneticPr fontId="3" type="noConversion"/>
  </si>
  <si>
    <t>②项目调整及支出调整手续是否完备（2分）；</t>
    <phoneticPr fontId="3" type="noConversion"/>
  </si>
  <si>
    <t>③项目合同书、验收报告、技术鉴定等资料是否齐全并及时归档（3分）；</t>
    <phoneticPr fontId="3" type="noConversion"/>
  </si>
  <si>
    <t>④项目实施的人员条件、场地设备、信息支撑等是否落实到位（3分）；</t>
    <phoneticPr fontId="3" type="noConversion"/>
  </si>
  <si>
    <t>扣分</t>
    <phoneticPr fontId="3" type="noConversion"/>
  </si>
  <si>
    <t xml:space="preserve">资金使用单位（盖章）： </t>
  </si>
  <si>
    <t xml:space="preserve">项目所属主管部门： </t>
  </si>
  <si>
    <t>对应编号</t>
  </si>
  <si>
    <t>此次是否提供</t>
  </si>
  <si>
    <t>1-1</t>
  </si>
  <si>
    <t>1-2</t>
  </si>
  <si>
    <t>1-3</t>
  </si>
  <si>
    <t>1-4</t>
  </si>
  <si>
    <t>专项资金账户证明（如果有开设银行专户）</t>
  </si>
  <si>
    <t xml:space="preserve">资金结余控制措施资料或资金超支原因说明 </t>
  </si>
  <si>
    <t>专项资金立项依据（设立这个项目的文件依据）</t>
    <phoneticPr fontId="3" type="noConversion"/>
  </si>
  <si>
    <t>专项财政预算资金下达通知（资金文件）</t>
    <phoneticPr fontId="3" type="noConversion"/>
  </si>
  <si>
    <t>专项资金收入明细帐、支出明细帐及相应的会计凭证</t>
    <phoneticPr fontId="3" type="noConversion"/>
  </si>
  <si>
    <t>专项资金管理办法（本级财政、本单位）</t>
    <phoneticPr fontId="3" type="noConversion"/>
  </si>
  <si>
    <r>
      <t>项目管理制度（单位的工作规范、管理流程等）</t>
    </r>
    <r>
      <rPr>
        <sz val="11"/>
        <rFont val="Times New Roman"/>
        <family val="1"/>
      </rPr>
      <t xml:space="preserve"> </t>
    </r>
    <phoneticPr fontId="3" type="noConversion"/>
  </si>
  <si>
    <t>1-5</t>
  </si>
  <si>
    <t>1-6</t>
  </si>
  <si>
    <t>一级
指标</t>
  </si>
  <si>
    <t>二级
指标</t>
  </si>
  <si>
    <t>三级
指标</t>
  </si>
  <si>
    <t>得分</t>
  </si>
  <si>
    <t>扣分理由</t>
  </si>
  <si>
    <r>
      <rPr>
        <sz val="12"/>
        <color indexed="8"/>
        <rFont val="仿宋_GB2312"/>
        <family val="3"/>
        <charset val="134"/>
      </rPr>
      <t>决</t>
    </r>
    <r>
      <rPr>
        <sz val="12"/>
        <color indexed="8"/>
        <rFont val="Times New Roman"/>
        <family val="1"/>
      </rPr>
      <t xml:space="preserve">
</t>
    </r>
    <r>
      <rPr>
        <sz val="12"/>
        <color indexed="8"/>
        <rFont val="仿宋_GB2312"/>
        <family val="3"/>
        <charset val="134"/>
      </rPr>
      <t>策</t>
    </r>
    <r>
      <rPr>
        <sz val="12"/>
        <color indexed="8"/>
        <rFont val="Times New Roman"/>
        <family val="1"/>
      </rPr>
      <t xml:space="preserve">
</t>
    </r>
    <r>
      <rPr>
        <sz val="12"/>
        <color indexed="8"/>
        <rFont val="仿宋_GB2312"/>
        <family val="3"/>
        <charset val="134"/>
      </rPr>
      <t>（</t>
    </r>
    <r>
      <rPr>
        <sz val="12"/>
        <color indexed="8"/>
        <rFont val="Times New Roman"/>
        <family val="1"/>
      </rPr>
      <t>15</t>
    </r>
    <r>
      <rPr>
        <sz val="12"/>
        <color indexed="8"/>
        <rFont val="仿宋_GB2312"/>
        <family val="3"/>
        <charset val="134"/>
      </rPr>
      <t>分）　</t>
    </r>
  </si>
  <si>
    <r>
      <rPr>
        <sz val="12"/>
        <color indexed="8"/>
        <rFont val="仿宋_GB2312"/>
        <family val="3"/>
        <charset val="134"/>
      </rPr>
      <t>项目</t>
    </r>
    <r>
      <rPr>
        <sz val="12"/>
        <color indexed="8"/>
        <rFont val="Times New Roman"/>
        <family val="1"/>
      </rPr>
      <t xml:space="preserve">
</t>
    </r>
    <r>
      <rPr>
        <sz val="12"/>
        <color indexed="8"/>
        <rFont val="仿宋_GB2312"/>
        <family val="3"/>
        <charset val="134"/>
      </rPr>
      <t>立项</t>
    </r>
    <r>
      <rPr>
        <sz val="12"/>
        <color indexed="8"/>
        <rFont val="Times New Roman"/>
        <family val="1"/>
      </rPr>
      <t xml:space="preserve">
4</t>
    </r>
    <r>
      <rPr>
        <sz val="12"/>
        <color indexed="8"/>
        <rFont val="仿宋_GB2312"/>
        <family val="3"/>
        <charset val="134"/>
      </rPr>
      <t>分　</t>
    </r>
  </si>
  <si>
    <r>
      <rPr>
        <sz val="12"/>
        <color indexed="8"/>
        <rFont val="仿宋_GB2312"/>
        <family val="3"/>
        <charset val="134"/>
      </rPr>
      <t>立项依据</t>
    </r>
    <r>
      <rPr>
        <sz val="12"/>
        <color indexed="8"/>
        <rFont val="Times New Roman"/>
        <family val="1"/>
      </rPr>
      <t xml:space="preserve">
</t>
    </r>
    <r>
      <rPr>
        <sz val="12"/>
        <color indexed="8"/>
        <rFont val="仿宋_GB2312"/>
        <family val="3"/>
        <charset val="134"/>
      </rPr>
      <t>充分性</t>
    </r>
    <r>
      <rPr>
        <sz val="12"/>
        <color indexed="8"/>
        <rFont val="Times New Roman"/>
        <family val="1"/>
      </rPr>
      <t xml:space="preserve">
</t>
    </r>
  </si>
  <si>
    <r>
      <rPr>
        <sz val="12"/>
        <color indexed="8"/>
        <rFont val="仿宋_GB2312"/>
        <family val="3"/>
        <charset val="134"/>
      </rPr>
      <t>项目立项是否符合法律法规、相关政策、发展规划以及部门职责，用以反映和考核项目立项依据情况。</t>
    </r>
  </si>
  <si>
    <r>
      <rPr>
        <sz val="12"/>
        <color indexed="8"/>
        <rFont val="仿宋_GB2312"/>
        <family val="3"/>
        <charset val="134"/>
      </rPr>
      <t>立项程序</t>
    </r>
    <r>
      <rPr>
        <sz val="12"/>
        <color indexed="8"/>
        <rFont val="Times New Roman"/>
        <family val="1"/>
      </rPr>
      <t xml:space="preserve">
</t>
    </r>
    <r>
      <rPr>
        <sz val="12"/>
        <color indexed="8"/>
        <rFont val="仿宋_GB2312"/>
        <family val="3"/>
        <charset val="134"/>
      </rPr>
      <t>规范性</t>
    </r>
  </si>
  <si>
    <r>
      <rPr>
        <sz val="12"/>
        <color indexed="8"/>
        <rFont val="仿宋_GB2312"/>
        <family val="3"/>
        <charset val="134"/>
      </rPr>
      <t>项目申请、设立过程是否符合相关要求，用以反映和考核项目立项的规范情况。</t>
    </r>
  </si>
  <si>
    <r>
      <rPr>
        <sz val="12"/>
        <color indexed="8"/>
        <rFont val="仿宋_GB2312"/>
        <family val="3"/>
        <charset val="134"/>
      </rPr>
      <t>绩效</t>
    </r>
    <r>
      <rPr>
        <sz val="12"/>
        <color indexed="8"/>
        <rFont val="Times New Roman"/>
        <family val="1"/>
      </rPr>
      <t xml:space="preserve">
</t>
    </r>
    <r>
      <rPr>
        <sz val="12"/>
        <color indexed="8"/>
        <rFont val="仿宋_GB2312"/>
        <family val="3"/>
        <charset val="134"/>
      </rPr>
      <t>目标</t>
    </r>
    <r>
      <rPr>
        <sz val="12"/>
        <color indexed="8"/>
        <rFont val="Times New Roman"/>
        <family val="1"/>
      </rPr>
      <t xml:space="preserve">
6</t>
    </r>
    <r>
      <rPr>
        <sz val="12"/>
        <color indexed="8"/>
        <rFont val="仿宋_GB2312"/>
        <family val="3"/>
        <charset val="134"/>
      </rPr>
      <t>分　</t>
    </r>
  </si>
  <si>
    <r>
      <rPr>
        <sz val="12"/>
        <color indexed="8"/>
        <rFont val="仿宋_GB2312"/>
        <family val="3"/>
        <charset val="134"/>
      </rPr>
      <t>绩效目标</t>
    </r>
    <r>
      <rPr>
        <sz val="12"/>
        <color indexed="8"/>
        <rFont val="Times New Roman"/>
        <family val="1"/>
      </rPr>
      <t xml:space="preserve">
</t>
    </r>
    <r>
      <rPr>
        <sz val="12"/>
        <color indexed="8"/>
        <rFont val="仿宋_GB2312"/>
        <family val="3"/>
        <charset val="134"/>
      </rPr>
      <t>合理性</t>
    </r>
  </si>
  <si>
    <r>
      <rPr>
        <sz val="12"/>
        <color indexed="8"/>
        <rFont val="仿宋_GB2312"/>
        <family val="3"/>
        <charset val="134"/>
      </rPr>
      <t>项目所设定的绩效目标是否依据充分，是否符合客观实际，用以反映和考核项目绩效目标与项目实施的相符情况。</t>
    </r>
  </si>
  <si>
    <r>
      <rPr>
        <sz val="12"/>
        <color indexed="8"/>
        <rFont val="仿宋_GB2312"/>
        <family val="3"/>
        <charset val="134"/>
      </rPr>
      <t>①项目是否有绩效目标（</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indexed="8"/>
        <rFont val="仿宋_GB2312"/>
        <family val="3"/>
        <charset val="134"/>
      </rPr>
      <t>②项目绩效目标与实际工作内容是否具有相关性（</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indexed="8"/>
        <rFont val="仿宋_GB2312"/>
        <family val="3"/>
        <charset val="134"/>
      </rPr>
      <t>③项目预期产出效益和效果是否符合正常的业绩水平（</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indexed="8"/>
        <rFont val="仿宋_GB2312"/>
        <family val="3"/>
        <charset val="134"/>
      </rPr>
      <t>④是否与预算确定的项目投资额或资金量相匹配（</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</si>
  <si>
    <r>
      <rPr>
        <sz val="12"/>
        <color indexed="8"/>
        <rFont val="仿宋_GB2312"/>
        <family val="3"/>
        <charset val="134"/>
      </rPr>
      <t>绩效指标</t>
    </r>
    <r>
      <rPr>
        <sz val="12"/>
        <color indexed="8"/>
        <rFont val="Times New Roman"/>
        <family val="1"/>
      </rPr>
      <t xml:space="preserve">
</t>
    </r>
    <r>
      <rPr>
        <sz val="12"/>
        <color indexed="8"/>
        <rFont val="仿宋_GB2312"/>
        <family val="3"/>
        <charset val="134"/>
      </rPr>
      <t>明确性</t>
    </r>
  </si>
  <si>
    <r>
      <rPr>
        <sz val="12"/>
        <color indexed="8"/>
        <rFont val="仿宋_GB2312"/>
        <family val="3"/>
        <charset val="134"/>
      </rPr>
      <t>依据绩效目标设定的绩效指标是否清晰、细化、可衡量等，用以反映和考核项目绩效目标的明细化情况。</t>
    </r>
  </si>
  <si>
    <r>
      <t>决</t>
    </r>
    <r>
      <rPr>
        <sz val="12"/>
        <color indexed="8"/>
        <rFont val="Times New Roman"/>
        <family val="1"/>
      </rPr>
      <t xml:space="preserve">
</t>
    </r>
    <r>
      <rPr>
        <sz val="12"/>
        <color indexed="8"/>
        <rFont val="仿宋_GB2312"/>
        <family val="3"/>
        <charset val="134"/>
      </rPr>
      <t>策</t>
    </r>
    <r>
      <rPr>
        <sz val="12"/>
        <color indexed="8"/>
        <rFont val="Times New Roman"/>
        <family val="1"/>
      </rPr>
      <t xml:space="preserve">
</t>
    </r>
    <r>
      <rPr>
        <sz val="12"/>
        <color indexed="8"/>
        <rFont val="仿宋_GB2312"/>
        <family val="3"/>
        <charset val="134"/>
      </rPr>
      <t>（</t>
    </r>
    <r>
      <rPr>
        <sz val="12"/>
        <color indexed="8"/>
        <rFont val="Times New Roman"/>
        <family val="1"/>
      </rPr>
      <t>15</t>
    </r>
    <r>
      <rPr>
        <sz val="12"/>
        <color indexed="8"/>
        <rFont val="仿宋_GB2312"/>
        <family val="3"/>
        <charset val="134"/>
      </rPr>
      <t>分）</t>
    </r>
  </si>
  <si>
    <r>
      <rPr>
        <sz val="12"/>
        <color indexed="8"/>
        <rFont val="仿宋_GB2312"/>
        <family val="3"/>
        <charset val="134"/>
      </rPr>
      <t>资金</t>
    </r>
    <r>
      <rPr>
        <sz val="12"/>
        <color indexed="8"/>
        <rFont val="Times New Roman"/>
        <family val="1"/>
      </rPr>
      <t xml:space="preserve">
</t>
    </r>
    <r>
      <rPr>
        <sz val="12"/>
        <color indexed="8"/>
        <rFont val="仿宋_GB2312"/>
        <family val="3"/>
        <charset val="134"/>
      </rPr>
      <t>投入</t>
    </r>
    <r>
      <rPr>
        <sz val="12"/>
        <color indexed="8"/>
        <rFont val="Times New Roman"/>
        <family val="1"/>
      </rPr>
      <t xml:space="preserve">
5</t>
    </r>
    <r>
      <rPr>
        <sz val="12"/>
        <color indexed="8"/>
        <rFont val="仿宋_GB2312"/>
        <family val="3"/>
        <charset val="134"/>
      </rPr>
      <t>分</t>
    </r>
  </si>
  <si>
    <r>
      <rPr>
        <sz val="12"/>
        <color indexed="8"/>
        <rFont val="仿宋_GB2312"/>
        <family val="3"/>
        <charset val="134"/>
      </rPr>
      <t>预算编制</t>
    </r>
    <r>
      <rPr>
        <sz val="12"/>
        <color indexed="8"/>
        <rFont val="Times New Roman"/>
        <family val="1"/>
      </rPr>
      <t xml:space="preserve">
</t>
    </r>
    <r>
      <rPr>
        <sz val="12"/>
        <color indexed="8"/>
        <rFont val="仿宋_GB2312"/>
        <family val="3"/>
        <charset val="134"/>
      </rPr>
      <t>科学性</t>
    </r>
  </si>
  <si>
    <r>
      <rPr>
        <sz val="12"/>
        <color indexed="8"/>
        <rFont val="仿宋_GB2312"/>
        <family val="3"/>
        <charset val="134"/>
      </rPr>
      <t>项目预算编制是否经过科学论证、有明确标准，资金额度与年度目标是否相适应，用以反映和考核项目预算编制的科学性、合理性情况。</t>
    </r>
  </si>
  <si>
    <r>
      <rPr>
        <sz val="12"/>
        <color indexed="8"/>
        <rFont val="仿宋_GB2312"/>
        <family val="3"/>
        <charset val="134"/>
      </rPr>
      <t>资金分配</t>
    </r>
    <r>
      <rPr>
        <sz val="12"/>
        <color indexed="8"/>
        <rFont val="Times New Roman"/>
        <family val="1"/>
      </rPr>
      <t xml:space="preserve">
</t>
    </r>
    <r>
      <rPr>
        <sz val="12"/>
        <color indexed="8"/>
        <rFont val="仿宋_GB2312"/>
        <family val="3"/>
        <charset val="134"/>
      </rPr>
      <t>合理性</t>
    </r>
  </si>
  <si>
    <r>
      <rPr>
        <sz val="12"/>
        <color indexed="8"/>
        <rFont val="仿宋_GB2312"/>
        <family val="3"/>
        <charset val="134"/>
      </rPr>
      <t>①预算资金分配依据是否充分（</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indexed="8"/>
        <rFont val="仿宋_GB2312"/>
        <family val="3"/>
        <charset val="134"/>
      </rPr>
      <t>②资金分配额度是否合理，与项目单位或地方实际是否相适应（</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</si>
  <si>
    <r>
      <rPr>
        <sz val="12"/>
        <color indexed="8"/>
        <rFont val="仿宋_GB2312"/>
        <family val="3"/>
        <charset val="134"/>
      </rPr>
      <t>过</t>
    </r>
    <r>
      <rPr>
        <sz val="12"/>
        <color indexed="8"/>
        <rFont val="Times New Roman"/>
        <family val="1"/>
      </rPr>
      <t xml:space="preserve">
</t>
    </r>
    <r>
      <rPr>
        <sz val="12"/>
        <color indexed="8"/>
        <rFont val="仿宋_GB2312"/>
        <family val="3"/>
        <charset val="134"/>
      </rPr>
      <t>程（</t>
    </r>
    <r>
      <rPr>
        <sz val="12"/>
        <color indexed="8"/>
        <rFont val="Times New Roman"/>
        <family val="1"/>
      </rPr>
      <t>25</t>
    </r>
    <r>
      <rPr>
        <sz val="12"/>
        <color indexed="8"/>
        <rFont val="仿宋_GB2312"/>
        <family val="3"/>
        <charset val="134"/>
      </rPr>
      <t>分）</t>
    </r>
  </si>
  <si>
    <r>
      <rPr>
        <sz val="12"/>
        <color indexed="8"/>
        <rFont val="仿宋_GB2312"/>
        <family val="3"/>
        <charset val="134"/>
      </rPr>
      <t>资金</t>
    </r>
    <r>
      <rPr>
        <sz val="12"/>
        <color indexed="8"/>
        <rFont val="Times New Roman"/>
        <family val="1"/>
      </rPr>
      <t xml:space="preserve">
</t>
    </r>
    <r>
      <rPr>
        <sz val="12"/>
        <color indexed="8"/>
        <rFont val="仿宋_GB2312"/>
        <family val="3"/>
        <charset val="134"/>
      </rPr>
      <t>管理</t>
    </r>
    <r>
      <rPr>
        <sz val="12"/>
        <color indexed="8"/>
        <rFont val="Times New Roman"/>
        <family val="1"/>
      </rPr>
      <t xml:space="preserve">
14</t>
    </r>
    <r>
      <rPr>
        <sz val="12"/>
        <color indexed="8"/>
        <rFont val="仿宋_GB2312"/>
        <family val="3"/>
        <charset val="134"/>
      </rPr>
      <t>分</t>
    </r>
  </si>
  <si>
    <r>
      <rPr>
        <sz val="12"/>
        <color indexed="8"/>
        <rFont val="仿宋_GB2312"/>
        <family val="3"/>
        <charset val="134"/>
      </rPr>
      <t>资金</t>
    </r>
    <r>
      <rPr>
        <sz val="12"/>
        <color indexed="8"/>
        <rFont val="Times New Roman"/>
        <family val="1"/>
      </rPr>
      <t xml:space="preserve">
</t>
    </r>
    <r>
      <rPr>
        <sz val="12"/>
        <color indexed="8"/>
        <rFont val="仿宋_GB2312"/>
        <family val="3"/>
        <charset val="134"/>
      </rPr>
      <t>到位率</t>
    </r>
  </si>
  <si>
    <r>
      <rPr>
        <sz val="12"/>
        <color indexed="8"/>
        <rFont val="仿宋_GB2312"/>
        <family val="3"/>
        <charset val="134"/>
      </rPr>
      <t>预算</t>
    </r>
    <r>
      <rPr>
        <sz val="12"/>
        <color indexed="8"/>
        <rFont val="Times New Roman"/>
        <family val="1"/>
      </rPr>
      <t xml:space="preserve">
</t>
    </r>
    <r>
      <rPr>
        <sz val="12"/>
        <color indexed="8"/>
        <rFont val="仿宋_GB2312"/>
        <family val="3"/>
        <charset val="134"/>
      </rPr>
      <t>执行率</t>
    </r>
  </si>
  <si>
    <r>
      <rPr>
        <sz val="12"/>
        <color indexed="8"/>
        <rFont val="仿宋_GB2312"/>
        <family val="3"/>
        <charset val="134"/>
      </rPr>
      <t>项目预算资金是否按照计划执行，用以反映或考核项目预算执行情况。</t>
    </r>
  </si>
  <si>
    <r>
      <rPr>
        <sz val="12"/>
        <color indexed="8"/>
        <rFont val="仿宋_GB2312"/>
        <family val="3"/>
        <charset val="134"/>
      </rPr>
      <t>资金使用</t>
    </r>
    <r>
      <rPr>
        <sz val="12"/>
        <color indexed="8"/>
        <rFont val="Times New Roman"/>
        <family val="1"/>
      </rPr>
      <t xml:space="preserve">
</t>
    </r>
    <r>
      <rPr>
        <sz val="12"/>
        <color indexed="8"/>
        <rFont val="仿宋_GB2312"/>
        <family val="3"/>
        <charset val="134"/>
      </rPr>
      <t>合规性</t>
    </r>
  </si>
  <si>
    <r>
      <rPr>
        <sz val="12"/>
        <color indexed="8"/>
        <rFont val="仿宋_GB2312"/>
        <family val="3"/>
        <charset val="134"/>
      </rPr>
      <t>项目资金使用是否符合相关的财务管理制度规定，用以反映和考核项目资金的规范运行情况。</t>
    </r>
  </si>
  <si>
    <r>
      <rPr>
        <sz val="12"/>
        <rFont val="仿宋_GB2312"/>
        <family val="3"/>
        <charset val="134"/>
      </rPr>
      <t>过</t>
    </r>
    <r>
      <rPr>
        <sz val="12"/>
        <rFont val="Times New Roman"/>
        <family val="1"/>
      </rPr>
      <t xml:space="preserve">
</t>
    </r>
    <r>
      <rPr>
        <sz val="12"/>
        <rFont val="仿宋_GB2312"/>
        <family val="3"/>
        <charset val="134"/>
      </rPr>
      <t>程（</t>
    </r>
    <r>
      <rPr>
        <sz val="12"/>
        <rFont val="Times New Roman"/>
        <family val="1"/>
      </rPr>
      <t>25</t>
    </r>
    <r>
      <rPr>
        <sz val="12"/>
        <rFont val="仿宋_GB2312"/>
        <family val="3"/>
        <charset val="134"/>
      </rPr>
      <t>分）</t>
    </r>
  </si>
  <si>
    <r>
      <rPr>
        <sz val="12"/>
        <color indexed="8"/>
        <rFont val="仿宋_GB2312"/>
        <family val="3"/>
        <charset val="134"/>
      </rPr>
      <t>组织</t>
    </r>
    <r>
      <rPr>
        <sz val="12"/>
        <color indexed="8"/>
        <rFont val="Times New Roman"/>
        <family val="1"/>
      </rPr>
      <t xml:space="preserve">
</t>
    </r>
    <r>
      <rPr>
        <sz val="12"/>
        <color indexed="8"/>
        <rFont val="仿宋_GB2312"/>
        <family val="3"/>
        <charset val="134"/>
      </rPr>
      <t>实施</t>
    </r>
    <r>
      <rPr>
        <sz val="12"/>
        <color indexed="8"/>
        <rFont val="Times New Roman"/>
        <family val="1"/>
      </rPr>
      <t xml:space="preserve">
11</t>
    </r>
    <r>
      <rPr>
        <sz val="12"/>
        <color indexed="8"/>
        <rFont val="仿宋_GB2312"/>
        <family val="3"/>
        <charset val="134"/>
      </rPr>
      <t>分</t>
    </r>
  </si>
  <si>
    <r>
      <rPr>
        <sz val="12"/>
        <color indexed="8"/>
        <rFont val="仿宋_GB2312"/>
        <family val="3"/>
        <charset val="134"/>
      </rPr>
      <t>管理制度</t>
    </r>
    <r>
      <rPr>
        <sz val="12"/>
        <color indexed="8"/>
        <rFont val="Times New Roman"/>
        <family val="1"/>
      </rPr>
      <t xml:space="preserve">
</t>
    </r>
    <r>
      <rPr>
        <sz val="12"/>
        <color indexed="8"/>
        <rFont val="仿宋_GB2312"/>
        <family val="3"/>
        <charset val="134"/>
      </rPr>
      <t>健全性</t>
    </r>
  </si>
  <si>
    <r>
      <rPr>
        <sz val="12"/>
        <color indexed="8"/>
        <rFont val="仿宋_GB2312"/>
        <family val="3"/>
        <charset val="134"/>
      </rPr>
      <t>项目实施单位的财务和业务管理制度是否健全，用以反映和考核财务和业务管理制度对项目顺利实施的保障情况。</t>
    </r>
  </si>
  <si>
    <r>
      <rPr>
        <sz val="12"/>
        <color indexed="8"/>
        <rFont val="仿宋_GB2312"/>
        <family val="3"/>
        <charset val="134"/>
      </rPr>
      <t>①是否已制定或具有相应的财务和业务管理制度（</t>
    </r>
    <r>
      <rPr>
        <sz val="12"/>
        <color indexed="8"/>
        <rFont val="Times New Roman"/>
        <family val="1"/>
      </rPr>
      <t>2</t>
    </r>
    <r>
      <rPr>
        <sz val="12"/>
        <color indexed="8"/>
        <rFont val="仿宋_GB2312"/>
        <family val="3"/>
        <charset val="134"/>
      </rPr>
      <t>分）；</t>
    </r>
    <r>
      <rPr>
        <sz val="12"/>
        <color indexed="8"/>
        <rFont val="Times New Roman"/>
        <family val="1"/>
      </rPr>
      <t xml:space="preserve">
</t>
    </r>
    <r>
      <rPr>
        <sz val="12"/>
        <color indexed="8"/>
        <rFont val="仿宋_GB2312"/>
        <family val="3"/>
        <charset val="134"/>
      </rPr>
      <t>②财务和业务管理制度是否合法、合规、完整（</t>
    </r>
    <r>
      <rPr>
        <sz val="12"/>
        <color indexed="8"/>
        <rFont val="Times New Roman"/>
        <family val="1"/>
      </rPr>
      <t>2</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1</t>
    </r>
    <r>
      <rPr>
        <sz val="12"/>
        <color indexed="8"/>
        <rFont val="仿宋_GB2312"/>
        <family val="3"/>
        <charset val="134"/>
      </rPr>
      <t>分，扣完为止。</t>
    </r>
  </si>
  <si>
    <r>
      <rPr>
        <sz val="12"/>
        <color indexed="8"/>
        <rFont val="仿宋_GB2312"/>
        <family val="3"/>
        <charset val="134"/>
      </rPr>
      <t>制度执行</t>
    </r>
    <r>
      <rPr>
        <sz val="12"/>
        <color indexed="8"/>
        <rFont val="Times New Roman"/>
        <family val="1"/>
      </rPr>
      <t xml:space="preserve">
</t>
    </r>
    <r>
      <rPr>
        <sz val="12"/>
        <color indexed="8"/>
        <rFont val="仿宋_GB2312"/>
        <family val="3"/>
        <charset val="134"/>
      </rPr>
      <t>有效性</t>
    </r>
  </si>
  <si>
    <r>
      <rPr>
        <sz val="12"/>
        <color indexed="8"/>
        <rFont val="仿宋_GB2312"/>
        <family val="3"/>
        <charset val="134"/>
      </rPr>
      <t>产</t>
    </r>
    <r>
      <rPr>
        <sz val="12"/>
        <color indexed="8"/>
        <rFont val="Times New Roman"/>
        <family val="1"/>
      </rPr>
      <t xml:space="preserve">
</t>
    </r>
    <r>
      <rPr>
        <sz val="12"/>
        <color indexed="8"/>
        <rFont val="仿宋_GB2312"/>
        <family val="3"/>
        <charset val="134"/>
      </rPr>
      <t>出（</t>
    </r>
    <r>
      <rPr>
        <sz val="12"/>
        <color indexed="8"/>
        <rFont val="Times New Roman"/>
        <family val="1"/>
      </rPr>
      <t>30</t>
    </r>
    <r>
      <rPr>
        <sz val="12"/>
        <color indexed="8"/>
        <rFont val="仿宋_GB2312"/>
        <family val="3"/>
        <charset val="134"/>
      </rPr>
      <t>分）</t>
    </r>
  </si>
  <si>
    <r>
      <rPr>
        <sz val="12"/>
        <color indexed="8"/>
        <rFont val="仿宋_GB2312"/>
        <family val="3"/>
        <charset val="134"/>
      </rPr>
      <t>产出数量</t>
    </r>
  </si>
  <si>
    <r>
      <rPr>
        <sz val="12"/>
        <color indexed="8"/>
        <rFont val="仿宋_GB2312"/>
        <family val="3"/>
        <charset val="134"/>
      </rPr>
      <t>实际</t>
    </r>
    <r>
      <rPr>
        <sz val="12"/>
        <color indexed="8"/>
        <rFont val="Times New Roman"/>
        <family val="1"/>
      </rPr>
      <t xml:space="preserve">
</t>
    </r>
    <r>
      <rPr>
        <sz val="12"/>
        <color indexed="8"/>
        <rFont val="仿宋_GB2312"/>
        <family val="3"/>
        <charset val="134"/>
      </rPr>
      <t>完成率</t>
    </r>
  </si>
  <si>
    <r>
      <rPr>
        <sz val="12"/>
        <color indexed="8"/>
        <rFont val="仿宋_GB2312"/>
        <family val="3"/>
        <charset val="134"/>
      </rPr>
      <t>项目实施的实际产出数与计划产出数的比率，用以反映和考核项目产出数量目标的实现程度。</t>
    </r>
  </si>
  <si>
    <r>
      <rPr>
        <sz val="12"/>
        <color indexed="8"/>
        <rFont val="仿宋_GB2312"/>
        <family val="3"/>
        <charset val="134"/>
      </rPr>
      <t>产出质量</t>
    </r>
  </si>
  <si>
    <r>
      <rPr>
        <sz val="12"/>
        <color indexed="8"/>
        <rFont val="仿宋_GB2312"/>
        <family val="3"/>
        <charset val="134"/>
      </rPr>
      <t>质量</t>
    </r>
    <r>
      <rPr>
        <sz val="12"/>
        <color indexed="8"/>
        <rFont val="Times New Roman"/>
        <family val="1"/>
      </rPr>
      <t xml:space="preserve">
</t>
    </r>
    <r>
      <rPr>
        <sz val="12"/>
        <color indexed="8"/>
        <rFont val="仿宋_GB2312"/>
        <family val="3"/>
        <charset val="134"/>
      </rPr>
      <t>达标率</t>
    </r>
  </si>
  <si>
    <r>
      <rPr>
        <sz val="12"/>
        <color indexed="8"/>
        <rFont val="仿宋_GB2312"/>
        <family val="3"/>
        <charset val="134"/>
      </rPr>
      <t>项目完成的质量达标产出数与实际产出数的比率，用以反映和考核项目产出质量目标的实现程度。</t>
    </r>
  </si>
  <si>
    <r>
      <rPr>
        <sz val="12"/>
        <color indexed="8"/>
        <rFont val="仿宋_GB2312"/>
        <family val="3"/>
        <charset val="134"/>
      </rPr>
      <t>产出时效</t>
    </r>
  </si>
  <si>
    <r>
      <rPr>
        <sz val="12"/>
        <color indexed="8"/>
        <rFont val="仿宋_GB2312"/>
        <family val="3"/>
        <charset val="134"/>
      </rPr>
      <t>完成</t>
    </r>
    <r>
      <rPr>
        <sz val="12"/>
        <color indexed="8"/>
        <rFont val="Times New Roman"/>
        <family val="1"/>
      </rPr>
      <t xml:space="preserve">
</t>
    </r>
    <r>
      <rPr>
        <sz val="12"/>
        <color indexed="8"/>
        <rFont val="仿宋_GB2312"/>
        <family val="3"/>
        <charset val="134"/>
      </rPr>
      <t>及时性</t>
    </r>
  </si>
  <si>
    <r>
      <rPr>
        <sz val="12"/>
        <color indexed="8"/>
        <rFont val="仿宋_GB2312"/>
        <family val="3"/>
        <charset val="134"/>
      </rPr>
      <t>项目实际完成时间与计划完成时间的比较，用以反映和考核项目产出时效目标的实现程度。</t>
    </r>
  </si>
  <si>
    <r>
      <rPr>
        <sz val="12"/>
        <color indexed="8"/>
        <rFont val="仿宋_GB2312"/>
        <family val="3"/>
        <charset val="134"/>
      </rPr>
      <t>产</t>
    </r>
    <r>
      <rPr>
        <sz val="12"/>
        <color indexed="8"/>
        <rFont val="Times New Roman"/>
        <family val="1"/>
      </rPr>
      <t xml:space="preserve">
</t>
    </r>
    <r>
      <rPr>
        <sz val="12"/>
        <color indexed="8"/>
        <rFont val="仿宋_GB2312"/>
        <family val="3"/>
        <charset val="134"/>
      </rPr>
      <t>出</t>
    </r>
    <r>
      <rPr>
        <sz val="12"/>
        <color indexed="8"/>
        <rFont val="Times New Roman"/>
        <family val="1"/>
      </rPr>
      <t xml:space="preserve">
</t>
    </r>
    <r>
      <rPr>
        <sz val="12"/>
        <color indexed="8"/>
        <rFont val="仿宋_GB2312"/>
        <family val="3"/>
        <charset val="134"/>
      </rPr>
      <t>（</t>
    </r>
    <r>
      <rPr>
        <sz val="12"/>
        <color indexed="8"/>
        <rFont val="Times New Roman"/>
        <family val="1"/>
      </rPr>
      <t>30</t>
    </r>
    <r>
      <rPr>
        <sz val="12"/>
        <color indexed="8"/>
        <rFont val="仿宋_GB2312"/>
        <family val="3"/>
        <charset val="134"/>
      </rPr>
      <t>分）</t>
    </r>
  </si>
  <si>
    <r>
      <rPr>
        <sz val="12"/>
        <color indexed="8"/>
        <rFont val="仿宋_GB2312"/>
        <family val="3"/>
        <charset val="134"/>
      </rPr>
      <t>产出成本</t>
    </r>
  </si>
  <si>
    <r>
      <rPr>
        <sz val="12"/>
        <color indexed="8"/>
        <rFont val="仿宋_GB2312"/>
        <family val="3"/>
        <charset val="134"/>
      </rPr>
      <t>成本</t>
    </r>
    <r>
      <rPr>
        <sz val="12"/>
        <color indexed="8"/>
        <rFont val="Times New Roman"/>
        <family val="1"/>
      </rPr>
      <t xml:space="preserve">
</t>
    </r>
    <r>
      <rPr>
        <sz val="12"/>
        <color indexed="8"/>
        <rFont val="仿宋_GB2312"/>
        <family val="3"/>
        <charset val="134"/>
      </rPr>
      <t>节约率</t>
    </r>
  </si>
  <si>
    <r>
      <rPr>
        <sz val="12"/>
        <color indexed="8"/>
        <rFont val="仿宋_GB2312"/>
        <family val="3"/>
        <charset val="134"/>
      </rPr>
      <t>完成项目计划工作目标的实际节约成本与计划成本的比率，用以反映和考核项目的成本节约程度。</t>
    </r>
  </si>
  <si>
    <r>
      <rPr>
        <sz val="12"/>
        <color indexed="8"/>
        <rFont val="仿宋_GB2312"/>
        <family val="3"/>
        <charset val="134"/>
      </rPr>
      <t>效</t>
    </r>
    <r>
      <rPr>
        <sz val="12"/>
        <color indexed="8"/>
        <rFont val="Times New Roman"/>
        <family val="1"/>
      </rPr>
      <t xml:space="preserve">
</t>
    </r>
    <r>
      <rPr>
        <sz val="12"/>
        <color indexed="8"/>
        <rFont val="仿宋_GB2312"/>
        <family val="3"/>
        <charset val="134"/>
      </rPr>
      <t>益</t>
    </r>
    <r>
      <rPr>
        <sz val="12"/>
        <color indexed="8"/>
        <rFont val="Times New Roman"/>
        <family val="1"/>
      </rPr>
      <t xml:space="preserve">
</t>
    </r>
    <r>
      <rPr>
        <sz val="12"/>
        <color indexed="8"/>
        <rFont val="仿宋_GB2312"/>
        <family val="3"/>
        <charset val="134"/>
      </rPr>
      <t>（</t>
    </r>
    <r>
      <rPr>
        <sz val="12"/>
        <color indexed="8"/>
        <rFont val="Times New Roman"/>
        <family val="1"/>
      </rPr>
      <t>30</t>
    </r>
    <r>
      <rPr>
        <sz val="12"/>
        <color indexed="8"/>
        <rFont val="仿宋_GB2312"/>
        <family val="3"/>
        <charset val="134"/>
      </rPr>
      <t>分）　</t>
    </r>
  </si>
  <si>
    <r>
      <rPr>
        <sz val="12"/>
        <color indexed="8"/>
        <rFont val="仿宋_GB2312"/>
        <family val="3"/>
        <charset val="134"/>
      </rPr>
      <t>项目效益　</t>
    </r>
  </si>
  <si>
    <r>
      <rPr>
        <sz val="12"/>
        <color indexed="8"/>
        <rFont val="仿宋_GB2312"/>
        <family val="3"/>
        <charset val="134"/>
      </rPr>
      <t>实施效益</t>
    </r>
  </si>
  <si>
    <r>
      <rPr>
        <sz val="12"/>
        <color indexed="8"/>
        <rFont val="仿宋_GB2312"/>
        <family val="3"/>
        <charset val="134"/>
      </rPr>
      <t>项目实施所产生的效益。</t>
    </r>
  </si>
  <si>
    <r>
      <rPr>
        <sz val="12"/>
        <color indexed="8"/>
        <rFont val="仿宋_GB2312"/>
        <family val="3"/>
        <charset val="134"/>
      </rPr>
      <t>满意度</t>
    </r>
  </si>
  <si>
    <r>
      <rPr>
        <sz val="12"/>
        <color indexed="8"/>
        <rFont val="仿宋_GB2312"/>
        <family val="3"/>
        <charset val="134"/>
      </rPr>
      <t>社会公众或服务对象对项目实施效果的满意程度。</t>
    </r>
  </si>
  <si>
    <t>2023年度专项资金绩效评价材料清单</t>
    <phoneticPr fontId="3" type="noConversion"/>
  </si>
  <si>
    <t>2022年专项资金目标申报表</t>
    <phoneticPr fontId="3" type="noConversion"/>
  </si>
  <si>
    <t>单位法人证书</t>
    <phoneticPr fontId="3" type="noConversion"/>
  </si>
  <si>
    <t>1-7</t>
  </si>
  <si>
    <t>1-8</t>
  </si>
  <si>
    <t>1-9</t>
  </si>
  <si>
    <t>1-10</t>
  </si>
  <si>
    <t>1-11</t>
  </si>
  <si>
    <t>1-12</t>
  </si>
  <si>
    <t>1-13</t>
  </si>
  <si>
    <t>1-14</t>
  </si>
  <si>
    <t>1-15</t>
  </si>
  <si>
    <t>备注</t>
    <phoneticPr fontId="3" type="noConversion"/>
  </si>
  <si>
    <t>序号</t>
    <phoneticPr fontId="3" type="noConversion"/>
  </si>
  <si>
    <t>资金发放相关政策依据</t>
    <phoneticPr fontId="3" type="noConversion"/>
  </si>
  <si>
    <t>项目名称： 市直教育奖励机制资金</t>
    <phoneticPr fontId="3" type="noConversion"/>
  </si>
  <si>
    <t>专项资金管理办法</t>
    <phoneticPr fontId="3" type="noConversion"/>
  </si>
  <si>
    <t>项目管理办法</t>
    <phoneticPr fontId="3" type="noConversion"/>
  </si>
  <si>
    <t>市直教育奖励机制资金分配文件</t>
    <phoneticPr fontId="3" type="noConversion"/>
  </si>
  <si>
    <t>1-16</t>
  </si>
  <si>
    <t>1-17</t>
  </si>
  <si>
    <t>已提供</t>
    <phoneticPr fontId="3" type="noConversion"/>
  </si>
  <si>
    <t>2022年项目内容与绩效目标存在调整，出具相关调整材料</t>
    <phoneticPr fontId="3" type="noConversion"/>
  </si>
  <si>
    <t>发放标准、发放人员条件</t>
    <phoneticPr fontId="3" type="noConversion"/>
  </si>
  <si>
    <t>特级教师、市级骨干、市级学科带头人、市级班主任、市直义务教育阶段临时性津补贴考核发放人数等2022年发放资金人员花名册及相关证明材料</t>
    <phoneticPr fontId="3" type="noConversion"/>
  </si>
  <si>
    <t>材料名称</t>
    <phoneticPr fontId="3" type="noConversion"/>
  </si>
  <si>
    <t>2022年项目实施方案或计划</t>
    <phoneticPr fontId="3" type="noConversion"/>
  </si>
  <si>
    <t>2022年项目实施工作总结（包含取得的效益）</t>
    <phoneticPr fontId="3" type="noConversion"/>
  </si>
  <si>
    <t>2022年专项资金预算支出绩效自评报告及附表</t>
    <phoneticPr fontId="3" type="noConversion"/>
  </si>
  <si>
    <r>
      <rPr>
        <sz val="12"/>
        <color theme="1"/>
        <rFont val="黑体"/>
        <family val="3"/>
        <charset val="134"/>
      </rPr>
      <t>附件</t>
    </r>
    <r>
      <rPr>
        <sz val="12"/>
        <color theme="1"/>
        <rFont val="Times New Roman"/>
        <family val="1"/>
      </rPr>
      <t>1</t>
    </r>
    <phoneticPr fontId="3" type="noConversion"/>
  </si>
  <si>
    <r>
      <rPr>
        <sz val="12"/>
        <color theme="1"/>
        <rFont val="黑体"/>
        <family val="3"/>
        <charset val="134"/>
      </rPr>
      <t>附件</t>
    </r>
    <r>
      <rPr>
        <sz val="12"/>
        <color theme="1"/>
        <rFont val="Times New Roman"/>
        <family val="1"/>
      </rPr>
      <t>2</t>
    </r>
    <phoneticPr fontId="3" type="noConversion"/>
  </si>
  <si>
    <t>绩效目标完成情况表</t>
    <phoneticPr fontId="3" type="noConversion"/>
  </si>
  <si>
    <t>问题定性</t>
    <phoneticPr fontId="3" type="noConversion"/>
  </si>
  <si>
    <t>问题描述</t>
    <phoneticPr fontId="3" type="noConversion"/>
  </si>
  <si>
    <t>发放程序欠规范</t>
    <phoneticPr fontId="3" type="noConversion"/>
  </si>
  <si>
    <t>根据常德市教育局《关于优秀教师奖金发放的通知》（2022年9月8日）的规定，翦伯赞教育突出贡献奖扣税后由学校发给获奖对象，除肖兵程、杨传谋等4位获奖对象扣缴个人所得税后发放外，其余均在未扣缴个人所得税后下发。</t>
    <phoneticPr fontId="3" type="noConversion"/>
  </si>
  <si>
    <t>少扣个人所得税</t>
    <phoneticPr fontId="3" type="noConversion"/>
  </si>
  <si>
    <t>石门县第五完全小学-柳清玮应扣个人所得税2万元，实际按工资薪金扣缴个人所得0.75万元，少扣个人所得税1.25万元。</t>
    <phoneticPr fontId="3" type="noConversion"/>
  </si>
  <si>
    <t>补助对象不合规</t>
    <phoneticPr fontId="3" type="noConversion"/>
  </si>
  <si>
    <t>一是班主任津贴补助对象不合规，根据常德市人民政府专题会议纪要（2014年第四次）的有关规定，学校班主任地方性津贴的补助对象为市直公办中小学、中职，但2022年补助湖南幼儿师范高等专科学校附属幼儿园班主任津贴4.8万元；补助常德市第一幼儿园班主任津贴15万元。二是特级教师补助对象不合规，2022年安排1万元用于支付湖南幼儿示范高等专科学校李卫东特级教师津贴补助，根据《特级教师评选规定》（人教〔1993〕38号）第十三条“特级教师调离中小学教育系统，其称号自行取消”的规定，李卫东受聘学校为高职院校，不应享受该待遇。</t>
    <phoneticPr fontId="3" type="noConversion"/>
  </si>
  <si>
    <t>津贴发放不规范</t>
    <phoneticPr fontId="3" type="noConversion"/>
  </si>
  <si>
    <t>常德市特校2022年12月发放义务教育临时性奖励津贴79.39万元，资金发放按岗位等级平均发放，不符合常德市人民政府专题会议纪要（2014年第四次）关于义务教育临时性奖励津贴主要用于学校在教育教学比武、课题研究（论文）、校本创新、校内外活动等方面获奖等支出。</t>
    <phoneticPr fontId="3" type="noConversion"/>
  </si>
  <si>
    <t>根据常德市财政局、常德市教育局《关于做好市直学校地方性教师津贴、临时性奖励津贴及教育创新奖发放工作的通知》（常教通〔2014〕61号）文件的要求，各学校临时性奖励津贴考核办法需报市教育局备案，但实际均未到市教育局备案。</t>
    <phoneticPr fontId="3" type="noConversion"/>
  </si>
  <si>
    <t>考核办法未备案</t>
    <phoneticPr fontId="3" type="noConversion"/>
  </si>
  <si>
    <t>制度建设欠完善</t>
    <phoneticPr fontId="3" type="noConversion"/>
  </si>
  <si>
    <t>常德市教育局建立了《市直教育奖励机制专项资金管理办法》，对奖励资金发放至学校之后，缺乏后续资金使用跟踪机制。</t>
    <phoneticPr fontId="3" type="noConversion"/>
  </si>
  <si>
    <t>常德市市级骨干教师现有210人,根据《常德市市级骨干教师管理办法》（常教通〔2011〕145号）第七条“市级骨干教师评选名额控制在500人左右，一般每三年评选一次”的规定，现有市级骨干教师人数占名额控制数的42%，评选人数偏低。</t>
    <phoneticPr fontId="3" type="noConversion"/>
  </si>
  <si>
    <t>骨干教师评选人数偏低</t>
    <phoneticPr fontId="3" type="noConversion"/>
  </si>
  <si>
    <r>
      <rPr>
        <sz val="12"/>
        <color rgb="FF000000"/>
        <rFont val="Segoe UI Symbol"/>
        <family val="3"/>
      </rPr>
      <t>①</t>
    </r>
    <r>
      <rPr>
        <sz val="12"/>
        <color indexed="8"/>
        <rFont val="仿宋_GB2312"/>
        <family val="3"/>
        <charset val="134"/>
      </rPr>
      <t>预算编制是否经过科学论证（</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rgb="FF000000"/>
        <rFont val="Segoe UI Symbol"/>
        <family val="3"/>
      </rPr>
      <t>②</t>
    </r>
    <r>
      <rPr>
        <sz val="12"/>
        <color indexed="8"/>
        <rFont val="仿宋_GB2312"/>
        <family val="3"/>
        <charset val="134"/>
      </rPr>
      <t>预算内容与项目内容是否匹配（</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rgb="FF000000"/>
        <rFont val="Segoe UI Symbol"/>
        <family val="3"/>
      </rPr>
      <t>③</t>
    </r>
    <r>
      <rPr>
        <sz val="12"/>
        <color indexed="8"/>
        <rFont val="仿宋_GB2312"/>
        <family val="3"/>
        <charset val="134"/>
      </rPr>
      <t>预算额度测算依据是否充分，是否按照标准编制（</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rgb="FF000000"/>
        <rFont val="Segoe UI Symbol"/>
        <family val="3"/>
      </rPr>
      <t>④</t>
    </r>
    <r>
      <rPr>
        <sz val="12"/>
        <color indexed="8"/>
        <rFont val="仿宋_GB2312"/>
        <family val="3"/>
        <charset val="134"/>
      </rPr>
      <t>预算确定的项目投资额或资金量是否与工作任务相匹配（</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phoneticPr fontId="3" type="noConversion"/>
  </si>
  <si>
    <t>项目支出绩效评价指标体系</t>
    <phoneticPr fontId="3" type="noConversion"/>
  </si>
  <si>
    <r>
      <rPr>
        <sz val="12"/>
        <color rgb="FF000000"/>
        <rFont val="仿宋"/>
        <family val="3"/>
        <charset val="134"/>
      </rPr>
      <t>合计</t>
    </r>
    <phoneticPr fontId="20" type="noConversion"/>
  </si>
  <si>
    <r>
      <rPr>
        <sz val="12"/>
        <rFont val="仿宋"/>
        <family val="3"/>
        <charset val="134"/>
      </rPr>
      <t>注：项目评价指标体系以《财政部关于印发</t>
    </r>
    <r>
      <rPr>
        <sz val="12"/>
        <rFont val="Times New Roman"/>
        <family val="1"/>
      </rPr>
      <t>&lt;</t>
    </r>
    <r>
      <rPr>
        <sz val="12"/>
        <rFont val="仿宋"/>
        <family val="3"/>
        <charset val="134"/>
      </rPr>
      <t>项目支出绩效评价管理办法</t>
    </r>
    <r>
      <rPr>
        <sz val="12"/>
        <rFont val="Times New Roman"/>
        <family val="1"/>
      </rPr>
      <t>&gt;</t>
    </r>
    <r>
      <rPr>
        <sz val="12"/>
        <rFont val="仿宋"/>
        <family val="3"/>
        <charset val="134"/>
      </rPr>
      <t>的通知（财预〔</t>
    </r>
    <r>
      <rPr>
        <sz val="12"/>
        <rFont val="Times New Roman"/>
        <family val="1"/>
      </rPr>
      <t>2020</t>
    </r>
    <r>
      <rPr>
        <sz val="12"/>
        <rFont val="仿宋"/>
        <family val="3"/>
        <charset val="134"/>
      </rPr>
      <t>〕</t>
    </r>
    <r>
      <rPr>
        <sz val="12"/>
        <rFont val="Times New Roman"/>
        <family val="1"/>
      </rPr>
      <t>10</t>
    </r>
    <r>
      <rPr>
        <sz val="12"/>
        <rFont val="仿宋"/>
        <family val="3"/>
        <charset val="134"/>
      </rPr>
      <t>号）为基础；根据项目特性，将套取补助资金和存在重大违纪违规行为作为否决性指标，当项目存在相关情况时，评价等级直接调整为“差”。</t>
    </r>
    <phoneticPr fontId="20" type="noConversion"/>
  </si>
  <si>
    <r>
      <rPr>
        <sz val="12"/>
        <color theme="1"/>
        <rFont val="仿宋_GB2312"/>
        <family val="3"/>
        <charset val="134"/>
      </rPr>
      <t>小计</t>
    </r>
    <phoneticPr fontId="3" type="noConversion"/>
  </si>
  <si>
    <r>
      <rPr>
        <sz val="12"/>
        <color theme="1"/>
        <rFont val="黑体"/>
        <family val="3"/>
        <charset val="134"/>
      </rPr>
      <t>附件</t>
    </r>
    <r>
      <rPr>
        <sz val="12"/>
        <color theme="1"/>
        <rFont val="Times New Roman"/>
        <family val="1"/>
      </rPr>
      <t>3</t>
    </r>
    <phoneticPr fontId="3" type="noConversion"/>
  </si>
  <si>
    <r>
      <rPr>
        <sz val="12"/>
        <rFont val="黑体"/>
        <family val="3"/>
        <charset val="134"/>
      </rPr>
      <t>附件</t>
    </r>
    <r>
      <rPr>
        <sz val="12"/>
        <rFont val="Times New Roman"/>
        <family val="1"/>
      </rPr>
      <t>4</t>
    </r>
    <phoneticPr fontId="3" type="noConversion"/>
  </si>
  <si>
    <t>年中追加</t>
    <phoneticPr fontId="3" type="noConversion"/>
  </si>
  <si>
    <r>
      <rPr>
        <sz val="12"/>
        <color rgb="FF000000"/>
        <rFont val="仿宋_GB2312"/>
        <family val="3"/>
        <charset val="134"/>
      </rPr>
      <t>①</t>
    </r>
    <r>
      <rPr>
        <sz val="12"/>
        <color indexed="8"/>
        <rFont val="仿宋_GB2312"/>
        <family val="3"/>
        <charset val="134"/>
      </rPr>
      <t>成本节约率（</t>
    </r>
    <r>
      <rPr>
        <sz val="12"/>
        <color indexed="8"/>
        <rFont val="Times New Roman"/>
        <family val="1"/>
      </rPr>
      <t>3</t>
    </r>
    <r>
      <rPr>
        <sz val="12"/>
        <color indexed="8"/>
        <rFont val="仿宋_GB2312"/>
        <family val="3"/>
        <charset val="134"/>
      </rPr>
      <t>分），成本节约率</t>
    </r>
    <r>
      <rPr>
        <sz val="12"/>
        <color rgb="FF000000"/>
        <rFont val="仿宋_GB2312"/>
        <family val="3"/>
        <charset val="134"/>
      </rPr>
      <t>≥</t>
    </r>
    <r>
      <rPr>
        <sz val="12"/>
        <color indexed="8"/>
        <rFont val="Times New Roman"/>
        <family val="1"/>
      </rPr>
      <t>0</t>
    </r>
    <r>
      <rPr>
        <sz val="12"/>
        <color indexed="8"/>
        <rFont val="仿宋_GB2312"/>
        <family val="3"/>
        <charset val="134"/>
      </rPr>
      <t>计</t>
    </r>
    <r>
      <rPr>
        <sz val="12"/>
        <color indexed="8"/>
        <rFont val="Times New Roman"/>
        <family val="1"/>
      </rPr>
      <t>3</t>
    </r>
    <r>
      <rPr>
        <sz val="12"/>
        <color indexed="8"/>
        <rFont val="仿宋_GB2312"/>
        <family val="3"/>
        <charset val="134"/>
      </rPr>
      <t>分，每降低</t>
    </r>
    <r>
      <rPr>
        <sz val="12"/>
        <color indexed="8"/>
        <rFont val="Times New Roman"/>
        <family val="1"/>
      </rPr>
      <t>5%</t>
    </r>
    <r>
      <rPr>
        <sz val="12"/>
        <color indexed="8"/>
        <rFont val="仿宋_GB2312"/>
        <family val="3"/>
        <charset val="134"/>
      </rPr>
      <t>扣</t>
    </r>
    <r>
      <rPr>
        <sz val="12"/>
        <color indexed="8"/>
        <rFont val="Times New Roman"/>
        <family val="1"/>
      </rPr>
      <t>1</t>
    </r>
    <r>
      <rPr>
        <sz val="12"/>
        <color indexed="8"/>
        <rFont val="仿宋_GB2312"/>
        <family val="3"/>
        <charset val="134"/>
      </rPr>
      <t xml:space="preserve">分，扣完为止。
</t>
    </r>
    <r>
      <rPr>
        <sz val="12"/>
        <color rgb="FF000000"/>
        <rFont val="仿宋_GB2312"/>
        <family val="3"/>
        <charset val="134"/>
      </rPr>
      <t>②</t>
    </r>
    <r>
      <rPr>
        <sz val="12"/>
        <color indexed="8"/>
        <rFont val="仿宋_GB2312"/>
        <family val="3"/>
        <charset val="134"/>
      </rPr>
      <t>各项成本支出是否规范合理（</t>
    </r>
    <r>
      <rPr>
        <sz val="12"/>
        <color indexed="8"/>
        <rFont val="Times New Roman"/>
        <family val="1"/>
      </rPr>
      <t>4</t>
    </r>
    <r>
      <rPr>
        <sz val="12"/>
        <color indexed="8"/>
        <rFont val="仿宋_GB2312"/>
        <family val="3"/>
        <charset val="134"/>
      </rPr>
      <t>分），每发现</t>
    </r>
    <r>
      <rPr>
        <sz val="12"/>
        <color indexed="8"/>
        <rFont val="Times New Roman"/>
        <family val="1"/>
      </rPr>
      <t>1</t>
    </r>
    <r>
      <rPr>
        <sz val="12"/>
        <color indexed="8"/>
        <rFont val="仿宋_GB2312"/>
        <family val="3"/>
        <charset val="134"/>
      </rPr>
      <t>起浪费或控制不严的情况扣</t>
    </r>
    <r>
      <rPr>
        <sz val="12"/>
        <color indexed="8"/>
        <rFont val="Times New Roman"/>
        <family val="1"/>
      </rPr>
      <t>1</t>
    </r>
    <r>
      <rPr>
        <sz val="12"/>
        <color indexed="8"/>
        <rFont val="仿宋_GB2312"/>
        <family val="3"/>
        <charset val="134"/>
      </rPr>
      <t>分，扣完为止。</t>
    </r>
    <phoneticPr fontId="20" type="noConversion"/>
  </si>
  <si>
    <r>
      <rPr>
        <sz val="12"/>
        <color rgb="FF000000"/>
        <rFont val="Segoe UI Symbol"/>
        <family val="3"/>
      </rPr>
      <t>①</t>
    </r>
    <r>
      <rPr>
        <sz val="12"/>
        <color indexed="8"/>
        <rFont val="仿宋_GB2312"/>
        <family val="3"/>
        <charset val="134"/>
      </rPr>
      <t>项目立项是否符合国家法律法规、国民经济发展规划和相关政策（</t>
    </r>
    <r>
      <rPr>
        <sz val="12"/>
        <color indexed="8"/>
        <rFont val="Times New Roman"/>
        <family val="1"/>
      </rPr>
      <t>0.5</t>
    </r>
    <r>
      <rPr>
        <sz val="12"/>
        <color indexed="8"/>
        <rFont val="仿宋_GB2312"/>
        <family val="3"/>
        <charset val="134"/>
      </rPr>
      <t>分）；</t>
    </r>
    <r>
      <rPr>
        <sz val="12"/>
        <color rgb="FF000000"/>
        <rFont val="Segoe UI Symbol"/>
        <family val="3"/>
      </rPr>
      <t>②</t>
    </r>
    <r>
      <rPr>
        <sz val="12"/>
        <color indexed="8"/>
        <rFont val="仿宋_GB2312"/>
        <family val="3"/>
        <charset val="134"/>
      </rPr>
      <t>项目立项是否符合行业发展规划和政策要求（</t>
    </r>
    <r>
      <rPr>
        <sz val="12"/>
        <color indexed="8"/>
        <rFont val="Times New Roman"/>
        <family val="1"/>
      </rPr>
      <t>0.5</t>
    </r>
    <r>
      <rPr>
        <sz val="12"/>
        <color indexed="8"/>
        <rFont val="仿宋_GB2312"/>
        <family val="3"/>
        <charset val="134"/>
      </rPr>
      <t>分）；</t>
    </r>
    <r>
      <rPr>
        <sz val="12"/>
        <color rgb="FF000000"/>
        <rFont val="Segoe UI Symbol"/>
        <family val="3"/>
      </rPr>
      <t>③</t>
    </r>
    <r>
      <rPr>
        <sz val="12"/>
        <color indexed="8"/>
        <rFont val="仿宋_GB2312"/>
        <family val="3"/>
        <charset val="134"/>
      </rPr>
      <t>项目立项是否与部门职责范围相符，属于部门履职所需（</t>
    </r>
    <r>
      <rPr>
        <sz val="12"/>
        <color indexed="8"/>
        <rFont val="Times New Roman"/>
        <family val="1"/>
      </rPr>
      <t>0.5</t>
    </r>
    <r>
      <rPr>
        <sz val="12"/>
        <color indexed="8"/>
        <rFont val="仿宋_GB2312"/>
        <family val="3"/>
        <charset val="134"/>
      </rPr>
      <t>分）；</t>
    </r>
    <r>
      <rPr>
        <sz val="12"/>
        <color rgb="FF000000"/>
        <rFont val="Segoe UI Symbol"/>
        <family val="3"/>
      </rPr>
      <t>④</t>
    </r>
    <r>
      <rPr>
        <sz val="12"/>
        <color indexed="8"/>
        <rFont val="仿宋_GB2312"/>
        <family val="3"/>
        <charset val="134"/>
      </rPr>
      <t>项目是否属于公共财政支持范围，是否符合中央、地方事权支出责任划分原则（</t>
    </r>
    <r>
      <rPr>
        <sz val="12"/>
        <color indexed="8"/>
        <rFont val="Times New Roman"/>
        <family val="1"/>
      </rPr>
      <t>0.5</t>
    </r>
    <r>
      <rPr>
        <sz val="12"/>
        <color indexed="8"/>
        <rFont val="仿宋_GB2312"/>
        <family val="3"/>
        <charset val="134"/>
      </rPr>
      <t>分）；</t>
    </r>
    <r>
      <rPr>
        <sz val="12"/>
        <color rgb="FF000000"/>
        <rFont val="Segoe UI Symbol"/>
        <family val="3"/>
      </rPr>
      <t>⑤</t>
    </r>
    <r>
      <rPr>
        <sz val="12"/>
        <color indexed="8"/>
        <rFont val="仿宋_GB2312"/>
        <family val="3"/>
        <charset val="134"/>
      </rPr>
      <t>项目是否与相关部门同类项目或部门内部相关项目重复（</t>
    </r>
    <r>
      <rPr>
        <sz val="12"/>
        <color indexed="8"/>
        <rFont val="Times New Roman"/>
        <family val="1"/>
      </rPr>
      <t>0.5</t>
    </r>
    <r>
      <rPr>
        <sz val="12"/>
        <color indexed="8"/>
        <rFont val="仿宋_GB2312"/>
        <family val="3"/>
        <charset val="134"/>
      </rPr>
      <t>分）。每发现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phoneticPr fontId="3" type="noConversion"/>
  </si>
  <si>
    <t>项目预算资金分配是否有测算依据，与补助单位或地方实际是否相适应，用以反映和考核项目预算资金分配的科学性、合理性情况。</t>
    <phoneticPr fontId="3" type="noConversion"/>
  </si>
  <si>
    <r>
      <rPr>
        <sz val="12"/>
        <color indexed="8"/>
        <rFont val="仿宋_GB2312"/>
        <family val="3"/>
        <charset val="134"/>
      </rPr>
      <t>预算执行率</t>
    </r>
    <r>
      <rPr>
        <sz val="12"/>
        <color indexed="8"/>
        <rFont val="Times New Roman"/>
        <family val="1"/>
      </rPr>
      <t>=</t>
    </r>
    <r>
      <rPr>
        <sz val="12"/>
        <color indexed="8"/>
        <rFont val="仿宋_GB2312"/>
        <family val="3"/>
        <charset val="134"/>
      </rPr>
      <t>（实际支出资金</t>
    </r>
    <r>
      <rPr>
        <sz val="12"/>
        <color indexed="8"/>
        <rFont val="Times New Roman"/>
        <family val="1"/>
      </rPr>
      <t>/</t>
    </r>
    <r>
      <rPr>
        <sz val="12"/>
        <color indexed="8"/>
        <rFont val="仿宋_GB2312"/>
        <family val="3"/>
        <charset val="134"/>
      </rPr>
      <t>实际到位资金）</t>
    </r>
    <r>
      <rPr>
        <sz val="12"/>
        <color rgb="FF000000"/>
        <rFont val="仿宋"/>
        <family val="1"/>
        <charset val="134"/>
      </rPr>
      <t>×</t>
    </r>
    <r>
      <rPr>
        <sz val="12"/>
        <color indexed="8"/>
        <rFont val="Times New Roman"/>
        <family val="1"/>
      </rPr>
      <t>100%</t>
    </r>
    <r>
      <rPr>
        <sz val="12"/>
        <color indexed="8"/>
        <rFont val="仿宋_GB2312"/>
        <family val="3"/>
        <charset val="134"/>
      </rPr>
      <t>。实际支出资金：一定时期（本年度或项目期）内项目实际拨付的资金。预算执行率得分</t>
    </r>
    <r>
      <rPr>
        <sz val="12"/>
        <color indexed="8"/>
        <rFont val="Times New Roman"/>
        <family val="1"/>
      </rPr>
      <t>=4*</t>
    </r>
    <r>
      <rPr>
        <sz val="12"/>
        <color indexed="8"/>
        <rFont val="仿宋_GB2312"/>
        <family val="3"/>
        <charset val="134"/>
      </rPr>
      <t>预算执行率，预算执行率</t>
    </r>
    <r>
      <rPr>
        <sz val="12"/>
        <color indexed="8"/>
        <rFont val="Times New Roman"/>
        <family val="1"/>
      </rPr>
      <t>60%</t>
    </r>
    <r>
      <rPr>
        <sz val="12"/>
        <color indexed="8"/>
        <rFont val="仿宋_GB2312"/>
        <family val="3"/>
        <charset val="134"/>
      </rPr>
      <t>以下不得分。</t>
    </r>
    <phoneticPr fontId="3" type="noConversion"/>
  </si>
  <si>
    <r>
      <rPr>
        <sz val="12"/>
        <color indexed="8"/>
        <rFont val="仿宋_GB2312"/>
        <family val="3"/>
        <charset val="134"/>
      </rPr>
      <t>资金到位率</t>
    </r>
    <r>
      <rPr>
        <sz val="12"/>
        <color indexed="8"/>
        <rFont val="Times New Roman"/>
        <family val="1"/>
      </rPr>
      <t>=</t>
    </r>
    <r>
      <rPr>
        <sz val="12"/>
        <color indexed="8"/>
        <rFont val="仿宋_GB2312"/>
        <family val="3"/>
        <charset val="134"/>
      </rPr>
      <t>（实际到位资金</t>
    </r>
    <r>
      <rPr>
        <sz val="12"/>
        <color indexed="8"/>
        <rFont val="Times New Roman"/>
        <family val="1"/>
      </rPr>
      <t>/</t>
    </r>
    <r>
      <rPr>
        <sz val="12"/>
        <color indexed="8"/>
        <rFont val="仿宋_GB2312"/>
        <family val="3"/>
        <charset val="134"/>
      </rPr>
      <t>预算资金）</t>
    </r>
    <r>
      <rPr>
        <sz val="12"/>
        <color rgb="FF000000"/>
        <rFont val="仿宋"/>
        <family val="1"/>
        <charset val="134"/>
      </rPr>
      <t>×</t>
    </r>
    <r>
      <rPr>
        <sz val="12"/>
        <color indexed="8"/>
        <rFont val="Times New Roman"/>
        <family val="1"/>
      </rPr>
      <t>100%</t>
    </r>
    <r>
      <rPr>
        <sz val="12"/>
        <color indexed="8"/>
        <rFont val="仿宋_GB2312"/>
        <family val="3"/>
        <charset val="134"/>
      </rPr>
      <t>。</t>
    </r>
    <r>
      <rPr>
        <sz val="12"/>
        <color indexed="8"/>
        <rFont val="Times New Roman"/>
        <family val="1"/>
      </rPr>
      <t xml:space="preserve">
</t>
    </r>
    <r>
      <rPr>
        <sz val="12"/>
        <color indexed="8"/>
        <rFont val="仿宋_GB2312"/>
        <family val="3"/>
        <charset val="134"/>
      </rPr>
      <t>实际到位资金：一定时期（本年度或项目期）内落实到具体项目的资金。预算资金：一定时期（本年度或项目期）内预算安排到具体项目的资金。资金到位率得分</t>
    </r>
    <r>
      <rPr>
        <sz val="12"/>
        <color indexed="8"/>
        <rFont val="Times New Roman"/>
        <family val="1"/>
      </rPr>
      <t>=2*</t>
    </r>
    <r>
      <rPr>
        <sz val="12"/>
        <color indexed="8"/>
        <rFont val="仿宋_GB2312"/>
        <family val="3"/>
        <charset val="134"/>
      </rPr>
      <t>资金到位率，资金到位率</t>
    </r>
    <r>
      <rPr>
        <sz val="12"/>
        <color indexed="8"/>
        <rFont val="Times New Roman"/>
        <family val="1"/>
      </rPr>
      <t>60%</t>
    </r>
    <r>
      <rPr>
        <sz val="12"/>
        <color indexed="8"/>
        <rFont val="仿宋_GB2312"/>
        <family val="3"/>
        <charset val="134"/>
      </rPr>
      <t>以下不得分。</t>
    </r>
    <phoneticPr fontId="3" type="noConversion"/>
  </si>
  <si>
    <r>
      <t>①是否符合国家财经法规和财务管理制度以及有关专项资金管理办法的规定（</t>
    </r>
    <r>
      <rPr>
        <sz val="12"/>
        <color indexed="8"/>
        <rFont val="Times New Roman"/>
        <family val="1"/>
      </rPr>
      <t>2</t>
    </r>
    <r>
      <rPr>
        <sz val="12"/>
        <color indexed="8"/>
        <rFont val="仿宋_GB2312"/>
        <family val="3"/>
        <charset val="134"/>
      </rPr>
      <t>分）；②资金的拨付是否有完整的审批程序和手续（</t>
    </r>
    <r>
      <rPr>
        <sz val="12"/>
        <color indexed="8"/>
        <rFont val="Times New Roman"/>
        <family val="1"/>
      </rPr>
      <t>1</t>
    </r>
    <r>
      <rPr>
        <sz val="12"/>
        <color indexed="8"/>
        <rFont val="仿宋_GB2312"/>
        <family val="3"/>
        <charset val="134"/>
      </rPr>
      <t>分）；③是否符合项目预算批复或合同规定的用途（</t>
    </r>
    <r>
      <rPr>
        <sz val="12"/>
        <color indexed="8"/>
        <rFont val="Times New Roman"/>
        <family val="1"/>
      </rPr>
      <t>1</t>
    </r>
    <r>
      <rPr>
        <sz val="12"/>
        <color indexed="8"/>
        <rFont val="仿宋_GB2312"/>
        <family val="3"/>
        <charset val="134"/>
      </rPr>
      <t>分）；④是否存在截留、挤占、挪用等情况（</t>
    </r>
    <r>
      <rPr>
        <sz val="12"/>
        <color indexed="8"/>
        <rFont val="Times New Roman"/>
        <family val="1"/>
      </rPr>
      <t>4</t>
    </r>
    <r>
      <rPr>
        <sz val="12"/>
        <color indexed="8"/>
        <rFont val="仿宋_GB2312"/>
        <family val="3"/>
        <charset val="134"/>
      </rPr>
      <t>分）。每发现</t>
    </r>
    <r>
      <rPr>
        <sz val="12"/>
        <color indexed="8"/>
        <rFont val="Times New Roman"/>
        <family val="1"/>
      </rPr>
      <t>1</t>
    </r>
    <r>
      <rPr>
        <sz val="12"/>
        <color indexed="8"/>
        <rFont val="仿宋_GB2312"/>
        <family val="3"/>
        <charset val="134"/>
      </rPr>
      <t>处不合规，扣</t>
    </r>
    <r>
      <rPr>
        <sz val="12"/>
        <color indexed="8"/>
        <rFont val="Times New Roman"/>
        <family val="1"/>
      </rPr>
      <t>1</t>
    </r>
    <r>
      <rPr>
        <sz val="12"/>
        <color indexed="8"/>
        <rFont val="仿宋_GB2312"/>
        <family val="3"/>
        <charset val="134"/>
      </rPr>
      <t>分，扣完为止；若出现虚列支出等情节严重的情况，可直接扣</t>
    </r>
    <r>
      <rPr>
        <sz val="12"/>
        <color indexed="8"/>
        <rFont val="Times New Roman"/>
        <family val="1"/>
      </rPr>
      <t>4</t>
    </r>
    <r>
      <rPr>
        <sz val="12"/>
        <color indexed="8"/>
        <rFont val="仿宋_GB2312"/>
        <family val="3"/>
        <charset val="134"/>
      </rPr>
      <t>分。</t>
    </r>
    <phoneticPr fontId="3" type="noConversion"/>
  </si>
  <si>
    <t>实际到位资金与预算资金的比率，用以反映和考核资金落实情况对项目实施的总体保障程度。</t>
    <phoneticPr fontId="3" type="noConversion"/>
  </si>
  <si>
    <r>
      <rPr>
        <sz val="12"/>
        <color rgb="FF000000"/>
        <rFont val="Segoe UI Symbol"/>
        <family val="3"/>
      </rPr>
      <t>①</t>
    </r>
    <r>
      <rPr>
        <sz val="12"/>
        <color indexed="8"/>
        <rFont val="仿宋_GB2312"/>
        <family val="3"/>
        <charset val="134"/>
      </rPr>
      <t>是否遵守相关法律法规和相关管理规定（</t>
    </r>
    <r>
      <rPr>
        <sz val="12"/>
        <color indexed="8"/>
        <rFont val="Times New Roman"/>
        <family val="1"/>
      </rPr>
      <t>3</t>
    </r>
    <r>
      <rPr>
        <sz val="12"/>
        <color indexed="8"/>
        <rFont val="仿宋_GB2312"/>
        <family val="3"/>
        <charset val="134"/>
      </rPr>
      <t>分）；</t>
    </r>
    <r>
      <rPr>
        <sz val="12"/>
        <color indexed="8"/>
        <rFont val="Times New Roman"/>
        <family val="1"/>
      </rPr>
      <t xml:space="preserve">
</t>
    </r>
    <r>
      <rPr>
        <sz val="12"/>
        <color rgb="FF000000"/>
        <rFont val="Segoe UI Symbol"/>
        <family val="3"/>
      </rPr>
      <t>②</t>
    </r>
    <r>
      <rPr>
        <sz val="12"/>
        <color indexed="8"/>
        <rFont val="仿宋_GB2312"/>
        <family val="3"/>
        <charset val="134"/>
      </rPr>
      <t>项目调整及支出调整手续是否完备（</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rgb="FF000000"/>
        <rFont val="Segoe UI Symbol"/>
        <family val="3"/>
      </rPr>
      <t>③</t>
    </r>
    <r>
      <rPr>
        <sz val="12"/>
        <color indexed="8"/>
        <rFont val="仿宋_GB2312"/>
        <family val="3"/>
        <charset val="134"/>
      </rPr>
      <t>项目合同书、验收报告、技术鉴定等资料是否齐全并及时归档（</t>
    </r>
    <r>
      <rPr>
        <sz val="12"/>
        <color indexed="8"/>
        <rFont val="Times New Roman"/>
        <family val="1"/>
      </rPr>
      <t>1.5</t>
    </r>
    <r>
      <rPr>
        <sz val="12"/>
        <color indexed="8"/>
        <rFont val="仿宋_GB2312"/>
        <family val="3"/>
        <charset val="134"/>
      </rPr>
      <t>分）；</t>
    </r>
    <r>
      <rPr>
        <sz val="12"/>
        <color indexed="8"/>
        <rFont val="Times New Roman"/>
        <family val="1"/>
      </rPr>
      <t xml:space="preserve">
</t>
    </r>
    <r>
      <rPr>
        <sz val="12"/>
        <color rgb="FF000000"/>
        <rFont val="Segoe UI Symbol"/>
        <family val="3"/>
      </rPr>
      <t>④</t>
    </r>
    <r>
      <rPr>
        <sz val="12"/>
        <color indexed="8"/>
        <rFont val="仿宋_GB2312"/>
        <family val="3"/>
        <charset val="134"/>
      </rPr>
      <t>项目实施的人员条件、场地设备、信息支撑等是否落实到位（</t>
    </r>
    <r>
      <rPr>
        <sz val="12"/>
        <color indexed="8"/>
        <rFont val="Times New Roman"/>
        <family val="1"/>
      </rPr>
      <t>1.5</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1</t>
    </r>
    <r>
      <rPr>
        <sz val="12"/>
        <color indexed="8"/>
        <rFont val="仿宋_GB2312"/>
        <family val="3"/>
        <charset val="134"/>
      </rPr>
      <t>分，扣完为止。</t>
    </r>
    <phoneticPr fontId="3" type="noConversion"/>
  </si>
  <si>
    <t>资金收支汇总表</t>
    <phoneticPr fontId="3" type="noConversion"/>
  </si>
  <si>
    <t>资金支出明细表</t>
    <phoneticPr fontId="3" type="noConversion"/>
  </si>
  <si>
    <t>垃圾一体化</t>
    <phoneticPr fontId="3" type="noConversion"/>
  </si>
  <si>
    <t>车辆保险费用</t>
    <phoneticPr fontId="3" type="noConversion"/>
  </si>
  <si>
    <t>车辆燃料费用</t>
    <phoneticPr fontId="3" type="noConversion"/>
  </si>
  <si>
    <t>车辆维修费用</t>
    <phoneticPr fontId="3" type="noConversion"/>
  </si>
  <si>
    <t>其他</t>
    <phoneticPr fontId="3" type="noConversion"/>
  </si>
  <si>
    <t>司机补助、司机奖金、车辆年检费用等</t>
    <phoneticPr fontId="3" type="noConversion"/>
  </si>
  <si>
    <t>产出指标</t>
    <phoneticPr fontId="3" type="noConversion"/>
  </si>
  <si>
    <t>（一）</t>
    <phoneticPr fontId="3" type="noConversion"/>
  </si>
  <si>
    <t>数量指标</t>
    <phoneticPr fontId="3" type="noConversion"/>
  </si>
  <si>
    <t>车辆维护数</t>
    <phoneticPr fontId="3" type="noConversion"/>
  </si>
  <si>
    <t>（二）</t>
    <phoneticPr fontId="3" type="noConversion"/>
  </si>
  <si>
    <t>质量指标</t>
    <phoneticPr fontId="3" type="noConversion"/>
  </si>
  <si>
    <t>车辆运行正常率</t>
    <phoneticPr fontId="3" type="noConversion"/>
  </si>
  <si>
    <t>（三）</t>
    <phoneticPr fontId="3" type="noConversion"/>
  </si>
  <si>
    <t>时效指标</t>
    <phoneticPr fontId="3" type="noConversion"/>
  </si>
  <si>
    <t>（四）</t>
    <phoneticPr fontId="3" type="noConversion"/>
  </si>
  <si>
    <t>成本指标</t>
    <phoneticPr fontId="3" type="noConversion"/>
  </si>
  <si>
    <t>支出合规率</t>
    <phoneticPr fontId="3" type="noConversion"/>
  </si>
  <si>
    <t>成本节约率</t>
    <phoneticPr fontId="3" type="noConversion"/>
  </si>
  <si>
    <t>效益指标</t>
    <phoneticPr fontId="3" type="noConversion"/>
  </si>
  <si>
    <t>城区垃圾清运覆盖率</t>
    <phoneticPr fontId="3" type="noConversion"/>
  </si>
  <si>
    <t>垃圾清运及时率</t>
    <phoneticPr fontId="3" type="noConversion"/>
  </si>
  <si>
    <r>
      <t>7600.09</t>
    </r>
    <r>
      <rPr>
        <sz val="12"/>
        <color theme="1"/>
        <rFont val="仿宋"/>
        <family val="3"/>
        <charset val="134"/>
      </rPr>
      <t>吨</t>
    </r>
    <phoneticPr fontId="3" type="noConversion"/>
  </si>
  <si>
    <r>
      <t>≥</t>
    </r>
    <r>
      <rPr>
        <sz val="12"/>
        <color theme="1"/>
        <rFont val="Times New Roman"/>
        <family val="1"/>
      </rPr>
      <t>0</t>
    </r>
    <phoneticPr fontId="3" type="noConversion"/>
  </si>
  <si>
    <t>城区清洁率</t>
    <phoneticPr fontId="3" type="noConversion"/>
  </si>
  <si>
    <r>
      <t>9</t>
    </r>
    <r>
      <rPr>
        <sz val="12"/>
        <color rgb="FF000000"/>
        <rFont val="宋体"/>
        <family val="1"/>
        <charset val="134"/>
      </rPr>
      <t>台</t>
    </r>
    <phoneticPr fontId="3" type="noConversion"/>
  </si>
  <si>
    <t>垃圾清运量</t>
    <phoneticPr fontId="3" type="noConversion"/>
  </si>
  <si>
    <r>
      <rPr>
        <sz val="12"/>
        <color rgb="FF000000"/>
        <rFont val="Segoe UI Symbol"/>
        <family val="3"/>
      </rPr>
      <t>①</t>
    </r>
    <r>
      <rPr>
        <sz val="12"/>
        <color indexed="8"/>
        <rFont val="仿宋_GB2312"/>
        <family val="3"/>
        <charset val="134"/>
      </rPr>
      <t>是否将项目绩效目标细化分解为具体的绩效指标（</t>
    </r>
    <r>
      <rPr>
        <sz val="12"/>
        <color indexed="8"/>
        <rFont val="Times New Roman"/>
        <family val="1"/>
      </rPr>
      <t>1.5</t>
    </r>
    <r>
      <rPr>
        <sz val="12"/>
        <color indexed="8"/>
        <rFont val="仿宋_GB2312"/>
        <family val="3"/>
        <charset val="134"/>
      </rPr>
      <t>分）；</t>
    </r>
    <r>
      <rPr>
        <sz val="12"/>
        <color indexed="8"/>
        <rFont val="Times New Roman"/>
        <family val="1"/>
      </rPr>
      <t xml:space="preserve">
</t>
    </r>
    <r>
      <rPr>
        <sz val="12"/>
        <color rgb="FF000000"/>
        <rFont val="Segoe UI Symbol"/>
        <family val="3"/>
      </rPr>
      <t>②</t>
    </r>
    <r>
      <rPr>
        <sz val="12"/>
        <color indexed="8"/>
        <rFont val="仿宋_GB2312"/>
        <family val="3"/>
        <charset val="134"/>
      </rPr>
      <t>是否通过清晰、可衡量的指标值予以体现（</t>
    </r>
    <r>
      <rPr>
        <sz val="12"/>
        <color indexed="8"/>
        <rFont val="Times New Roman"/>
        <family val="1"/>
      </rPr>
      <t>1.5</t>
    </r>
    <r>
      <rPr>
        <sz val="12"/>
        <color indexed="8"/>
        <rFont val="仿宋_GB2312"/>
        <family val="3"/>
        <charset val="134"/>
      </rPr>
      <t>分）；</t>
    </r>
    <r>
      <rPr>
        <sz val="12"/>
        <color indexed="8"/>
        <rFont val="Times New Roman"/>
        <family val="1"/>
      </rPr>
      <t xml:space="preserve">
</t>
    </r>
    <r>
      <rPr>
        <sz val="12"/>
        <color rgb="FF000000"/>
        <rFont val="Segoe UI Symbol"/>
        <family val="3"/>
      </rPr>
      <t>③</t>
    </r>
    <r>
      <rPr>
        <sz val="12"/>
        <color indexed="8"/>
        <rFont val="仿宋_GB2312"/>
        <family val="3"/>
        <charset val="134"/>
      </rPr>
      <t>是否与项目目标任务数或计划数相对应（</t>
    </r>
    <r>
      <rPr>
        <sz val="12"/>
        <color indexed="8"/>
        <rFont val="Times New Roman"/>
        <family val="1"/>
      </rPr>
      <t>1</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phoneticPr fontId="3" type="noConversion"/>
  </si>
  <si>
    <r>
      <rPr>
        <sz val="12"/>
        <color rgb="FF000000"/>
        <rFont val="Segoe UI Symbol"/>
        <family val="3"/>
      </rPr>
      <t>①</t>
    </r>
    <r>
      <rPr>
        <sz val="12"/>
        <color indexed="8"/>
        <rFont val="仿宋_GB2312"/>
        <family val="3"/>
        <charset val="134"/>
      </rPr>
      <t>项目是否按照规定的程序申请设立（</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rgb="FF000000"/>
        <rFont val="Segoe UI Symbol"/>
        <family val="3"/>
      </rPr>
      <t>②</t>
    </r>
    <r>
      <rPr>
        <sz val="12"/>
        <color indexed="8"/>
        <rFont val="仿宋_GB2312"/>
        <family val="3"/>
        <charset val="134"/>
      </rPr>
      <t>审批文件、材料是否符合相关要求（</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rgb="FF000000"/>
        <rFont val="Segoe UI Symbol"/>
        <family val="3"/>
      </rPr>
      <t>③</t>
    </r>
    <r>
      <rPr>
        <sz val="12"/>
        <color indexed="8"/>
        <rFont val="仿宋_GB2312"/>
        <family val="3"/>
        <charset val="134"/>
      </rPr>
      <t>事前是否已经过必要的可行性研究、专家论证、风险评估、绩效评估、集体决策（</t>
    </r>
    <r>
      <rPr>
        <sz val="12"/>
        <color indexed="8"/>
        <rFont val="Times New Roman"/>
        <family val="1"/>
      </rPr>
      <t>0.5</t>
    </r>
    <r>
      <rPr>
        <sz val="12"/>
        <color indexed="8"/>
        <rFont val="仿宋_GB2312"/>
        <family val="3"/>
        <charset val="134"/>
      </rPr>
      <t>分）。</t>
    </r>
    <r>
      <rPr>
        <sz val="12"/>
        <color indexed="8"/>
        <rFont val="Times New Roman"/>
        <family val="1"/>
      </rPr>
      <t xml:space="preserve">
</t>
    </r>
    <r>
      <rPr>
        <sz val="12"/>
        <color indexed="8"/>
        <rFont val="仿宋_GB2312"/>
        <family val="3"/>
        <charset val="134"/>
      </rPr>
      <t>每发现</t>
    </r>
    <r>
      <rPr>
        <sz val="12"/>
        <color indexed="8"/>
        <rFont val="Times New Roman"/>
        <family val="1"/>
      </rPr>
      <t>1</t>
    </r>
    <r>
      <rPr>
        <sz val="12"/>
        <color indexed="8"/>
        <rFont val="仿宋_GB2312"/>
        <family val="3"/>
        <charset val="134"/>
      </rPr>
      <t>处不符合要求，扣</t>
    </r>
    <r>
      <rPr>
        <sz val="12"/>
        <color indexed="8"/>
        <rFont val="Times New Roman"/>
        <family val="1"/>
      </rPr>
      <t>0.5</t>
    </r>
    <r>
      <rPr>
        <sz val="12"/>
        <color indexed="8"/>
        <rFont val="仿宋_GB2312"/>
        <family val="3"/>
        <charset val="134"/>
      </rPr>
      <t>分，扣完为止。</t>
    </r>
    <phoneticPr fontId="3" type="noConversion"/>
  </si>
  <si>
    <t>优化城镇容貌，提升城镇品位</t>
    <phoneticPr fontId="3" type="noConversion"/>
  </si>
  <si>
    <t>美化城区环境，增强居民幸福感</t>
    <phoneticPr fontId="3" type="noConversion"/>
  </si>
  <si>
    <t>实现</t>
    <phoneticPr fontId="3" type="noConversion"/>
  </si>
  <si>
    <t>社会公众满意度</t>
    <phoneticPr fontId="3" type="noConversion"/>
  </si>
  <si>
    <r>
      <t>90%</t>
    </r>
    <r>
      <rPr>
        <sz val="12"/>
        <color theme="1"/>
        <rFont val="宋体"/>
        <family val="1"/>
        <charset val="134"/>
      </rPr>
      <t>以上</t>
    </r>
    <phoneticPr fontId="3" type="noConversion"/>
  </si>
  <si>
    <t>项目实施是否符合相关管理规定，用以反映和考核相关管理制度的有效执行情况。</t>
    <phoneticPr fontId="3" type="noConversion"/>
  </si>
  <si>
    <r>
      <rPr>
        <sz val="12"/>
        <color rgb="FF000000"/>
        <rFont val="Segoe UI Symbol"/>
        <family val="3"/>
      </rPr>
      <t>①</t>
    </r>
    <r>
      <rPr>
        <sz val="12"/>
        <color rgb="FF000000"/>
        <rFont val="仿宋_GB2312"/>
        <family val="3"/>
        <charset val="134"/>
      </rPr>
      <t>垃圾清运量（</t>
    </r>
    <r>
      <rPr>
        <sz val="12"/>
        <color rgb="FF000000"/>
        <rFont val="Times New Roman"/>
        <family val="1"/>
      </rPr>
      <t>4</t>
    </r>
    <r>
      <rPr>
        <sz val="12"/>
        <color rgb="FF000000"/>
        <rFont val="仿宋_GB2312"/>
        <family val="3"/>
        <charset val="134"/>
      </rPr>
      <t>分），</t>
    </r>
    <r>
      <rPr>
        <sz val="12"/>
        <color rgb="FF000000"/>
        <rFont val="Segoe UI Symbol"/>
        <family val="3"/>
      </rPr>
      <t>②</t>
    </r>
    <r>
      <rPr>
        <sz val="12"/>
        <color rgb="FF000000"/>
        <rFont val="仿宋_GB2312"/>
        <family val="3"/>
        <charset val="134"/>
      </rPr>
      <t>车辆维护数</t>
    </r>
    <r>
      <rPr>
        <sz val="12"/>
        <color rgb="FF000000"/>
        <rFont val="Times New Roman"/>
        <family val="1"/>
      </rPr>
      <t>130</t>
    </r>
    <r>
      <rPr>
        <sz val="12"/>
        <color rgb="FF000000"/>
        <rFont val="仿宋_GB2312"/>
        <family val="3"/>
        <charset val="134"/>
      </rPr>
      <t>人（</t>
    </r>
    <r>
      <rPr>
        <sz val="12"/>
        <color rgb="FF000000"/>
        <rFont val="Times New Roman"/>
        <family val="1"/>
      </rPr>
      <t>4</t>
    </r>
    <r>
      <rPr>
        <sz val="12"/>
        <color rgb="FF000000"/>
        <rFont val="仿宋_GB2312"/>
        <family val="3"/>
        <charset val="134"/>
      </rPr>
      <t>分），按完成比例计分。</t>
    </r>
    <phoneticPr fontId="3" type="noConversion"/>
  </si>
  <si>
    <r>
      <rPr>
        <sz val="12"/>
        <color rgb="FF000000"/>
        <rFont val="Segoe UI Symbol"/>
        <family val="3"/>
      </rPr>
      <t>①</t>
    </r>
    <r>
      <rPr>
        <sz val="12"/>
        <color rgb="FF000000"/>
        <rFont val="仿宋_GB2312"/>
        <family val="3"/>
        <charset val="134"/>
      </rPr>
      <t>车辆运行正常率（</t>
    </r>
    <r>
      <rPr>
        <sz val="12"/>
        <color rgb="FF000000"/>
        <rFont val="Times New Roman"/>
        <family val="1"/>
      </rPr>
      <t>3</t>
    </r>
    <r>
      <rPr>
        <sz val="12"/>
        <color rgb="FF000000"/>
        <rFont val="仿宋_GB2312"/>
        <family val="3"/>
        <charset val="134"/>
      </rPr>
      <t>分），每发生一起车辆运行不正常扣</t>
    </r>
    <r>
      <rPr>
        <sz val="12"/>
        <color rgb="FF000000"/>
        <rFont val="Times New Roman"/>
        <family val="1"/>
      </rPr>
      <t>1</t>
    </r>
    <r>
      <rPr>
        <sz val="12"/>
        <color rgb="FF000000"/>
        <rFont val="仿宋_GB2312"/>
        <family val="3"/>
        <charset val="134"/>
      </rPr>
      <t xml:space="preserve">分，扣完为止。
</t>
    </r>
    <r>
      <rPr>
        <sz val="12"/>
        <color rgb="FF000000"/>
        <rFont val="Segoe UI Symbol"/>
        <family val="3"/>
      </rPr>
      <t>②</t>
    </r>
    <r>
      <rPr>
        <sz val="12"/>
        <color rgb="FF000000"/>
        <rFont val="仿宋_GB2312"/>
        <family val="3"/>
        <charset val="134"/>
      </rPr>
      <t>城区垃圾清运覆盖率（</t>
    </r>
    <r>
      <rPr>
        <sz val="12"/>
        <color rgb="FF000000"/>
        <rFont val="Times New Roman"/>
        <family val="1"/>
      </rPr>
      <t>3</t>
    </r>
    <r>
      <rPr>
        <sz val="12"/>
        <color rgb="FF000000"/>
        <rFont val="仿宋_GB2312"/>
        <family val="3"/>
        <charset val="134"/>
      </rPr>
      <t xml:space="preserve">分），按实际覆盖率计分。
</t>
    </r>
    <r>
      <rPr>
        <sz val="12"/>
        <color rgb="FF000000"/>
        <rFont val="Segoe UI Symbol"/>
        <family val="3"/>
      </rPr>
      <t>③</t>
    </r>
    <r>
      <rPr>
        <sz val="12"/>
        <color rgb="FF000000"/>
        <rFont val="仿宋_GB2312"/>
        <family val="3"/>
        <charset val="134"/>
      </rPr>
      <t>城区清洁率（</t>
    </r>
    <r>
      <rPr>
        <sz val="12"/>
        <color rgb="FF000000"/>
        <rFont val="Times New Roman"/>
        <family val="1"/>
      </rPr>
      <t>3</t>
    </r>
    <r>
      <rPr>
        <sz val="12"/>
        <color rgb="FF000000"/>
        <rFont val="仿宋_GB2312"/>
        <family val="3"/>
        <charset val="134"/>
      </rPr>
      <t>分），每发生一起清洁不到位情况扣</t>
    </r>
    <r>
      <rPr>
        <sz val="12"/>
        <color rgb="FF000000"/>
        <rFont val="Times New Roman"/>
        <family val="1"/>
      </rPr>
      <t>1</t>
    </r>
    <r>
      <rPr>
        <sz val="12"/>
        <color rgb="FF000000"/>
        <rFont val="仿宋_GB2312"/>
        <family val="3"/>
        <charset val="134"/>
      </rPr>
      <t>分，扣完为止。</t>
    </r>
    <phoneticPr fontId="3" type="noConversion"/>
  </si>
  <si>
    <r>
      <rPr>
        <sz val="12"/>
        <color rgb="FF000000"/>
        <rFont val="仿宋_GB2312"/>
        <family val="1"/>
        <charset val="134"/>
      </rPr>
      <t>垃圾清运及时率</t>
    </r>
    <r>
      <rPr>
        <sz val="12"/>
        <color rgb="FF000000"/>
        <rFont val="Times New Roman"/>
        <family val="1"/>
      </rPr>
      <t>100%</t>
    </r>
    <r>
      <rPr>
        <sz val="12"/>
        <color rgb="FF000000"/>
        <rFont val="仿宋_GB2312"/>
        <family val="1"/>
        <charset val="134"/>
      </rPr>
      <t>，根据调查问卷第四题综合得分计分，扣完为止。</t>
    </r>
    <phoneticPr fontId="3" type="noConversion"/>
  </si>
  <si>
    <r>
      <t>16</t>
    </r>
    <r>
      <rPr>
        <sz val="12"/>
        <color rgb="FF000000"/>
        <rFont val="宋体"/>
        <family val="1"/>
        <charset val="134"/>
      </rPr>
      <t>台</t>
    </r>
    <phoneticPr fontId="3" type="noConversion"/>
  </si>
  <si>
    <t>设备防臭服务</t>
    <phoneticPr fontId="3" type="noConversion"/>
  </si>
  <si>
    <t>吸污费</t>
    <phoneticPr fontId="3" type="noConversion"/>
  </si>
  <si>
    <t>环卫工具购置</t>
    <phoneticPr fontId="3" type="noConversion"/>
  </si>
  <si>
    <r>
      <rPr>
        <sz val="12"/>
        <rFont val="仿宋"/>
        <family val="3"/>
        <charset val="134"/>
      </rPr>
      <t>绩效目标与项目目标任务数或计划数不相对应，扣</t>
    </r>
    <r>
      <rPr>
        <sz val="12"/>
        <rFont val="Times New Roman"/>
        <family val="1"/>
      </rPr>
      <t>1</t>
    </r>
    <r>
      <rPr>
        <sz val="12"/>
        <rFont val="仿宋"/>
        <family val="3"/>
        <charset val="134"/>
      </rPr>
      <t>分</t>
    </r>
    <phoneticPr fontId="3" type="noConversion"/>
  </si>
  <si>
    <r>
      <rPr>
        <sz val="12"/>
        <rFont val="仿宋"/>
        <family val="3"/>
        <charset val="134"/>
      </rPr>
      <t>混用专项资金，扣</t>
    </r>
    <r>
      <rPr>
        <sz val="12"/>
        <rFont val="Times New Roman"/>
        <family val="1"/>
      </rPr>
      <t>1</t>
    </r>
    <r>
      <rPr>
        <sz val="12"/>
        <rFont val="仿宋"/>
        <family val="3"/>
        <charset val="134"/>
      </rPr>
      <t>分</t>
    </r>
    <phoneticPr fontId="3" type="noConversion"/>
  </si>
  <si>
    <r>
      <rPr>
        <sz val="12"/>
        <rFont val="仿宋"/>
        <family val="3"/>
        <charset val="134"/>
      </rPr>
      <t>经现场巡查，城区垃圾</t>
    </r>
    <r>
      <rPr>
        <sz val="12"/>
        <rFont val="Times New Roman"/>
        <family val="1"/>
      </rPr>
      <t>2</t>
    </r>
    <r>
      <rPr>
        <sz val="12"/>
        <rFont val="仿宋"/>
        <family val="3"/>
        <charset val="134"/>
      </rPr>
      <t>处清理不及时，扣</t>
    </r>
    <r>
      <rPr>
        <sz val="12"/>
        <rFont val="Times New Roman"/>
        <family val="1"/>
      </rPr>
      <t>2</t>
    </r>
    <r>
      <rPr>
        <sz val="12"/>
        <rFont val="仿宋"/>
        <family val="3"/>
        <charset val="134"/>
      </rPr>
      <t>分</t>
    </r>
    <phoneticPr fontId="3" type="noConversion"/>
  </si>
  <si>
    <r>
      <rPr>
        <sz val="12"/>
        <rFont val="仿宋"/>
        <family val="3"/>
        <charset val="134"/>
      </rPr>
      <t>调查问卷第四题综合得分</t>
    </r>
    <r>
      <rPr>
        <sz val="12"/>
        <rFont val="Times New Roman"/>
        <family val="1"/>
      </rPr>
      <t>94.54</t>
    </r>
    <r>
      <rPr>
        <sz val="12"/>
        <rFont val="仿宋"/>
        <family val="3"/>
        <charset val="134"/>
      </rPr>
      <t>分，扣</t>
    </r>
    <r>
      <rPr>
        <sz val="12"/>
        <rFont val="Times New Roman"/>
        <family val="1"/>
      </rPr>
      <t>0.33</t>
    </r>
    <r>
      <rPr>
        <sz val="12"/>
        <rFont val="仿宋"/>
        <family val="3"/>
        <charset val="134"/>
      </rPr>
      <t>分</t>
    </r>
    <phoneticPr fontId="3" type="noConversion"/>
  </si>
  <si>
    <r>
      <rPr>
        <sz val="12"/>
        <rFont val="仿宋"/>
        <family val="3"/>
        <charset val="134"/>
      </rPr>
      <t>社会公众满意度</t>
    </r>
    <r>
      <rPr>
        <sz val="12"/>
        <rFont val="Times New Roman"/>
        <family val="1"/>
      </rPr>
      <t>88.29%</t>
    </r>
    <r>
      <rPr>
        <sz val="12"/>
        <rFont val="仿宋"/>
        <family val="3"/>
        <charset val="134"/>
      </rPr>
      <t>，扣</t>
    </r>
    <r>
      <rPr>
        <sz val="12"/>
        <rFont val="Times New Roman"/>
        <family val="1"/>
      </rPr>
      <t>1</t>
    </r>
    <r>
      <rPr>
        <sz val="12"/>
        <rFont val="仿宋"/>
        <family val="3"/>
        <charset val="134"/>
      </rPr>
      <t>分。</t>
    </r>
    <phoneticPr fontId="3" type="noConversion"/>
  </si>
  <si>
    <r>
      <rPr>
        <sz val="12"/>
        <color indexed="8"/>
        <rFont val="仿宋_GB2312"/>
        <family val="3"/>
        <charset val="134"/>
      </rPr>
      <t>优化城镇容貌，提升城镇品位（</t>
    </r>
    <r>
      <rPr>
        <sz val="12"/>
        <color indexed="8"/>
        <rFont val="Times New Roman"/>
        <family val="1"/>
      </rPr>
      <t>11</t>
    </r>
    <r>
      <rPr>
        <sz val="12"/>
        <color indexed="8"/>
        <rFont val="仿宋_GB2312"/>
        <family val="3"/>
        <charset val="134"/>
      </rPr>
      <t>分）；美化城区环境，增强居民幸福感（</t>
    </r>
    <r>
      <rPr>
        <sz val="12"/>
        <color indexed="8"/>
        <rFont val="Times New Roman"/>
        <family val="1"/>
      </rPr>
      <t>11</t>
    </r>
    <r>
      <rPr>
        <sz val="12"/>
        <color indexed="8"/>
        <rFont val="仿宋_GB2312"/>
        <family val="3"/>
        <charset val="134"/>
      </rPr>
      <t>分）。根据效益实现程度确定得分，效益明显计</t>
    </r>
    <r>
      <rPr>
        <sz val="12"/>
        <color indexed="8"/>
        <rFont val="Times New Roman"/>
        <family val="1"/>
      </rPr>
      <t>100%</t>
    </r>
    <r>
      <rPr>
        <sz val="12"/>
        <color indexed="8"/>
        <rFont val="仿宋_GB2312"/>
        <family val="3"/>
        <charset val="134"/>
      </rPr>
      <t>，较明显计</t>
    </r>
    <r>
      <rPr>
        <sz val="12"/>
        <color indexed="8"/>
        <rFont val="Times New Roman"/>
        <family val="1"/>
      </rPr>
      <t>80%</t>
    </r>
    <r>
      <rPr>
        <sz val="12"/>
        <color indexed="8"/>
        <rFont val="仿宋_GB2312"/>
        <family val="3"/>
        <charset val="134"/>
      </rPr>
      <t>、一般计</t>
    </r>
    <r>
      <rPr>
        <sz val="12"/>
        <color indexed="8"/>
        <rFont val="Times New Roman"/>
        <family val="1"/>
      </rPr>
      <t>60%</t>
    </r>
    <r>
      <rPr>
        <sz val="12"/>
        <color indexed="8"/>
        <rFont val="仿宋_GB2312"/>
        <family val="3"/>
        <charset val="134"/>
      </rPr>
      <t>、未实现计</t>
    </r>
    <r>
      <rPr>
        <sz val="12"/>
        <color indexed="8"/>
        <rFont val="Times New Roman"/>
        <family val="1"/>
      </rPr>
      <t>0%</t>
    </r>
    <r>
      <rPr>
        <sz val="12"/>
        <color indexed="8"/>
        <rFont val="仿宋_GB2312"/>
        <family val="3"/>
        <charset val="134"/>
      </rPr>
      <t>。</t>
    </r>
    <phoneticPr fontId="3" type="noConversion"/>
  </si>
  <si>
    <r>
      <rPr>
        <sz val="12"/>
        <color rgb="FF000000"/>
        <rFont val="仿宋_GB2312"/>
        <family val="3"/>
        <charset val="134"/>
      </rPr>
      <t>社会公众满意度，根据调查问卷结果计分（</t>
    </r>
    <r>
      <rPr>
        <sz val="12"/>
        <color rgb="FF000000"/>
        <rFont val="Times New Roman"/>
        <family val="1"/>
      </rPr>
      <t>8</t>
    </r>
    <r>
      <rPr>
        <sz val="12"/>
        <color rgb="FF000000"/>
        <rFont val="仿宋_GB2312"/>
        <family val="3"/>
        <charset val="134"/>
      </rPr>
      <t>分）。满意度</t>
    </r>
    <r>
      <rPr>
        <sz val="12"/>
        <color rgb="FF000000"/>
        <rFont val="Times New Roman"/>
        <family val="1"/>
      </rPr>
      <t>90%</t>
    </r>
    <r>
      <rPr>
        <sz val="12"/>
        <color rgb="FF000000"/>
        <rFont val="仿宋_GB2312"/>
        <family val="3"/>
        <charset val="134"/>
      </rPr>
      <t>（含）以上计</t>
    </r>
    <r>
      <rPr>
        <sz val="12"/>
        <color rgb="FF000000"/>
        <rFont val="Times New Roman"/>
        <family val="1"/>
      </rPr>
      <t>8</t>
    </r>
    <r>
      <rPr>
        <sz val="12"/>
        <color rgb="FF000000"/>
        <rFont val="仿宋_GB2312"/>
        <family val="3"/>
        <charset val="134"/>
      </rPr>
      <t>分</t>
    </r>
    <r>
      <rPr>
        <sz val="12"/>
        <color rgb="FF000000"/>
        <rFont val="Times New Roman"/>
        <family val="1"/>
      </rPr>
      <t>,</t>
    </r>
    <r>
      <rPr>
        <sz val="12"/>
        <color rgb="FF000000"/>
        <rFont val="仿宋_GB2312"/>
        <family val="3"/>
        <charset val="134"/>
      </rPr>
      <t>满意度</t>
    </r>
    <r>
      <rPr>
        <sz val="12"/>
        <color rgb="FF000000"/>
        <rFont val="Times New Roman"/>
        <family val="1"/>
      </rPr>
      <t>85%</t>
    </r>
    <r>
      <rPr>
        <sz val="12"/>
        <color rgb="FF000000"/>
        <rFont val="仿宋_GB2312"/>
        <family val="3"/>
        <charset val="134"/>
      </rPr>
      <t>（含）</t>
    </r>
    <r>
      <rPr>
        <sz val="12"/>
        <color rgb="FF000000"/>
        <rFont val="Times New Roman"/>
        <family val="1"/>
      </rPr>
      <t>-90%</t>
    </r>
    <r>
      <rPr>
        <sz val="12"/>
        <color rgb="FF000000"/>
        <rFont val="仿宋_GB2312"/>
        <family val="3"/>
        <charset val="134"/>
      </rPr>
      <t>计</t>
    </r>
    <r>
      <rPr>
        <sz val="12"/>
        <color rgb="FF000000"/>
        <rFont val="Times New Roman"/>
        <family val="1"/>
      </rPr>
      <t>7</t>
    </r>
    <r>
      <rPr>
        <sz val="12"/>
        <color rgb="FF000000"/>
        <rFont val="仿宋_GB2312"/>
        <family val="3"/>
        <charset val="134"/>
      </rPr>
      <t>分</t>
    </r>
    <r>
      <rPr>
        <sz val="12"/>
        <color rgb="FF000000"/>
        <rFont val="Times New Roman"/>
        <family val="1"/>
      </rPr>
      <t>;</t>
    </r>
    <r>
      <rPr>
        <sz val="12"/>
        <color rgb="FF000000"/>
        <rFont val="仿宋_GB2312"/>
        <family val="3"/>
        <charset val="134"/>
      </rPr>
      <t>满意度</t>
    </r>
    <r>
      <rPr>
        <sz val="12"/>
        <color rgb="FF000000"/>
        <rFont val="Times New Roman"/>
        <family val="1"/>
      </rPr>
      <t>80%</t>
    </r>
    <r>
      <rPr>
        <sz val="12"/>
        <color rgb="FF000000"/>
        <rFont val="仿宋_GB2312"/>
        <family val="3"/>
        <charset val="134"/>
      </rPr>
      <t>（含）</t>
    </r>
    <r>
      <rPr>
        <sz val="12"/>
        <color rgb="FF000000"/>
        <rFont val="Times New Roman"/>
        <family val="1"/>
      </rPr>
      <t>-85%</t>
    </r>
    <r>
      <rPr>
        <sz val="12"/>
        <color rgb="FF000000"/>
        <rFont val="仿宋_GB2312"/>
        <family val="3"/>
        <charset val="134"/>
      </rPr>
      <t>计</t>
    </r>
    <r>
      <rPr>
        <sz val="12"/>
        <color rgb="FF000000"/>
        <rFont val="Times New Roman"/>
        <family val="1"/>
      </rPr>
      <t>6</t>
    </r>
    <r>
      <rPr>
        <sz val="12"/>
        <color rgb="FF000000"/>
        <rFont val="仿宋_GB2312"/>
        <family val="3"/>
        <charset val="134"/>
      </rPr>
      <t>分</t>
    </r>
    <r>
      <rPr>
        <sz val="12"/>
        <color rgb="FF000000"/>
        <rFont val="Times New Roman"/>
        <family val="1"/>
      </rPr>
      <t>;75%</t>
    </r>
    <r>
      <rPr>
        <sz val="12"/>
        <color rgb="FF000000"/>
        <rFont val="仿宋_GB2312"/>
        <family val="3"/>
        <charset val="134"/>
      </rPr>
      <t>（含）</t>
    </r>
    <r>
      <rPr>
        <sz val="12"/>
        <color rgb="FF000000"/>
        <rFont val="Times New Roman"/>
        <family val="1"/>
      </rPr>
      <t>-80%</t>
    </r>
    <r>
      <rPr>
        <sz val="12"/>
        <color rgb="FF000000"/>
        <rFont val="仿宋_GB2312"/>
        <family val="3"/>
        <charset val="134"/>
      </rPr>
      <t>计</t>
    </r>
    <r>
      <rPr>
        <sz val="12"/>
        <color rgb="FF000000"/>
        <rFont val="Times New Roman"/>
        <family val="1"/>
      </rPr>
      <t>5</t>
    </r>
    <r>
      <rPr>
        <sz val="12"/>
        <color rgb="FF000000"/>
        <rFont val="仿宋_GB2312"/>
        <family val="3"/>
        <charset val="134"/>
      </rPr>
      <t>分；</t>
    </r>
    <r>
      <rPr>
        <sz val="12"/>
        <color rgb="FF000000"/>
        <rFont val="Times New Roman"/>
        <family val="1"/>
      </rPr>
      <t>70%</t>
    </r>
    <r>
      <rPr>
        <sz val="12"/>
        <color rgb="FF000000"/>
        <rFont val="仿宋_GB2312"/>
        <family val="3"/>
        <charset val="134"/>
      </rPr>
      <t>（含）</t>
    </r>
    <r>
      <rPr>
        <sz val="12"/>
        <color rgb="FF000000"/>
        <rFont val="Times New Roman"/>
        <family val="1"/>
      </rPr>
      <t>-75%</t>
    </r>
    <r>
      <rPr>
        <sz val="12"/>
        <color rgb="FF000000"/>
        <rFont val="仿宋_GB2312"/>
        <family val="3"/>
        <charset val="134"/>
      </rPr>
      <t>计</t>
    </r>
    <r>
      <rPr>
        <sz val="12"/>
        <color rgb="FF000000"/>
        <rFont val="Times New Roman"/>
        <family val="1"/>
      </rPr>
      <t>4</t>
    </r>
    <r>
      <rPr>
        <sz val="12"/>
        <color rgb="FF000000"/>
        <rFont val="仿宋_GB2312"/>
        <family val="3"/>
        <charset val="134"/>
      </rPr>
      <t>分；</t>
    </r>
    <r>
      <rPr>
        <sz val="12"/>
        <color rgb="FF000000"/>
        <rFont val="Times New Roman"/>
        <family val="1"/>
      </rPr>
      <t>70%</t>
    </r>
    <r>
      <rPr>
        <sz val="12"/>
        <color rgb="FF000000"/>
        <rFont val="仿宋_GB2312"/>
        <family val="3"/>
        <charset val="134"/>
      </rPr>
      <t>以下不计分。</t>
    </r>
    <phoneticPr fontId="3" type="noConversion"/>
  </si>
  <si>
    <r>
      <rPr>
        <sz val="12"/>
        <rFont val="仿宋"/>
        <family val="3"/>
        <charset val="134"/>
      </rPr>
      <t>未制定专项资金管理制度，扣</t>
    </r>
    <r>
      <rPr>
        <sz val="12"/>
        <rFont val="Times New Roman"/>
        <family val="1"/>
      </rPr>
      <t>2</t>
    </r>
    <r>
      <rPr>
        <sz val="12"/>
        <rFont val="仿宋"/>
        <family val="3"/>
        <charset val="134"/>
      </rPr>
      <t>分；业务管理制度对垃圾清运工作缺乏必要的条款约束，扣</t>
    </r>
    <r>
      <rPr>
        <sz val="12"/>
        <rFont val="Times New Roman"/>
        <family val="1"/>
      </rPr>
      <t>1</t>
    </r>
    <r>
      <rPr>
        <sz val="12"/>
        <rFont val="仿宋"/>
        <family val="3"/>
        <charset val="134"/>
      </rPr>
      <t>分</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</si>
</sst>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 #,##0_ ;_ * \-#,##0_ ;_ * &quot;-&quot;_ ;_ @_ "/>
    <numFmt numFmtId="43" formatCode="_ * #,##0.00_ ;_ * \-#,##0.00_ ;_ * &quot;-&quot;??_ ;_ @_ "/>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_(&quot;$&quot;* #,##0.00_);_(&quot;$&quot;* \(#,##0.00\);_(&quot;$&quot;* &quot;-&quot;??_);_(@_)"/>
    <numFmt numFmtId="188" formatCode="_(&quot;$&quot;* #,##0_);_(&quot;$&quot;* \(#,##0\);_(&quot;$&quot;* &quot;-&quot;_);_(@_)"/>
    <numFmt numFmtId="189" formatCode="_(&quot;$&quot;* #,##0_);_(&quot;$&quot;* \(#,##0\);_(&quot;$&quot;* &quot;-&quot;??_);_(@_)"/>
    <numFmt numFmtId="190" formatCode="mmm\ dd\,\ yy"/>
    <numFmt numFmtId="191" formatCode="_(&quot;$&quot;* #,##0.0_);_(&quot;$&quot;* \(#,##0.0\);_(&quot;$&quot;* &quot;-&quot;??_);_(@_)"/>
    <numFmt numFmtId="192" formatCode="mm/dd/yy_)"/>
    <numFmt numFmtId="193" formatCode="yy\.mm\.dd"/>
    <numFmt numFmtId="194" formatCode="_ * #,##0.0_ ;_ * \-#,##0.0_ ;_ * &quot;-&quot;??_ ;_ @_ "/>
    <numFmt numFmtId="195" formatCode="_ * #,##0_ ;_ * \-#,##0_ ;_ * &quot;-&quot;??_ ;_ @_ "/>
    <numFmt numFmtId="196" formatCode="0.00_ "/>
  </numFmts>
  <fonts count="108">
    <font>
      <sz val="11"/>
      <color theme="1"/>
      <name val="宋体"/>
      <family val="2"/>
      <scheme val="minor"/>
    </font>
    <font>
      <sz val="11"/>
      <color theme="1"/>
      <name val="宋体"/>
      <family val="2"/>
      <charset val="134"/>
      <scheme val="minor"/>
    </font>
    <font>
      <sz val="11"/>
      <color theme="1"/>
      <name val="宋体"/>
      <family val="2"/>
      <scheme val="minor"/>
    </font>
    <font>
      <sz val="9"/>
      <name val="宋体"/>
      <family val="3"/>
      <charset val="134"/>
      <scheme val="minor"/>
    </font>
    <font>
      <sz val="11"/>
      <color theme="1"/>
      <name val="宋体"/>
      <family val="3"/>
      <charset val="134"/>
      <scheme val="minor"/>
    </font>
    <font>
      <b/>
      <sz val="12"/>
      <color theme="1"/>
      <name val="宋体"/>
      <family val="3"/>
      <charset val="134"/>
      <scheme val="minor"/>
    </font>
    <font>
      <b/>
      <sz val="16"/>
      <color theme="1"/>
      <name val="宋体"/>
      <family val="3"/>
      <charset val="134"/>
      <scheme val="minor"/>
    </font>
    <font>
      <sz val="12"/>
      <color theme="1"/>
      <name val="宋体"/>
      <family val="3"/>
      <charset val="134"/>
      <scheme val="minor"/>
    </font>
    <font>
      <b/>
      <sz val="11"/>
      <color theme="1"/>
      <name val="宋体"/>
      <family val="3"/>
      <charset val="134"/>
      <scheme val="minor"/>
    </font>
    <font>
      <b/>
      <sz val="10"/>
      <name val="仿宋"/>
      <family val="3"/>
      <charset val="134"/>
    </font>
    <font>
      <sz val="10"/>
      <name val="Arial Narrow"/>
      <family val="2"/>
    </font>
    <font>
      <sz val="10"/>
      <name val="仿宋"/>
      <family val="3"/>
      <charset val="134"/>
    </font>
    <font>
      <sz val="10"/>
      <name val="宋体"/>
      <family val="3"/>
      <charset val="134"/>
    </font>
    <font>
      <b/>
      <sz val="10"/>
      <name val="宋体"/>
      <family val="3"/>
      <charset val="134"/>
    </font>
    <font>
      <sz val="10"/>
      <color rgb="FFFF0000"/>
      <name val="仿宋"/>
      <family val="3"/>
      <charset val="134"/>
    </font>
    <font>
      <sz val="10"/>
      <color rgb="FFFF0000"/>
      <name val="宋体"/>
      <family val="3"/>
      <charset val="134"/>
    </font>
    <font>
      <sz val="10"/>
      <color rgb="FFFF0000"/>
      <name val="Arial Narrow"/>
      <family val="2"/>
    </font>
    <font>
      <b/>
      <sz val="10"/>
      <name val="Arial Narrow"/>
      <family val="2"/>
    </font>
    <font>
      <sz val="12"/>
      <color theme="1"/>
      <name val="宋体"/>
      <family val="3"/>
      <charset val="134"/>
    </font>
    <font>
      <sz val="12"/>
      <name val="宋体"/>
      <family val="3"/>
      <charset val="134"/>
      <scheme val="minor"/>
    </font>
    <font>
      <sz val="9"/>
      <name val="宋体"/>
      <family val="3"/>
      <charset val="134"/>
    </font>
    <font>
      <b/>
      <sz val="20"/>
      <name val="仿宋"/>
      <family val="3"/>
      <charset val="134"/>
    </font>
    <font>
      <b/>
      <sz val="11"/>
      <name val="仿宋"/>
      <family val="3"/>
      <charset val="134"/>
    </font>
    <font>
      <sz val="9"/>
      <name val="Arial Narrow"/>
      <family val="2"/>
    </font>
    <font>
      <sz val="9"/>
      <name val="仿宋"/>
      <family val="3"/>
      <charset val="134"/>
    </font>
    <font>
      <b/>
      <sz val="10"/>
      <color rgb="FFFF0000"/>
      <name val="Arial Narrow"/>
      <family val="2"/>
    </font>
    <font>
      <sz val="11"/>
      <color theme="1"/>
      <name val="仿宋"/>
      <family val="3"/>
      <charset val="134"/>
    </font>
    <font>
      <b/>
      <sz val="12"/>
      <color theme="1"/>
      <name val="仿宋"/>
      <family val="3"/>
      <charset val="134"/>
    </font>
    <font>
      <b/>
      <sz val="14"/>
      <color theme="1"/>
      <name val="仿宋"/>
      <family val="3"/>
      <charset val="134"/>
    </font>
    <font>
      <sz val="11"/>
      <color theme="1"/>
      <name val="Arial Narrow"/>
      <family val="2"/>
    </font>
    <font>
      <b/>
      <sz val="11"/>
      <color theme="1"/>
      <name val="Arial Narrow"/>
      <family val="2"/>
    </font>
    <font>
      <sz val="11"/>
      <color theme="1"/>
      <name val="宋体"/>
      <family val="3"/>
      <charset val="134"/>
    </font>
    <font>
      <sz val="12"/>
      <color theme="1"/>
      <name val="黑体"/>
      <family val="3"/>
      <charset val="134"/>
    </font>
    <font>
      <sz val="11"/>
      <color theme="1"/>
      <name val="Times New Roman"/>
      <family val="1"/>
    </font>
    <font>
      <sz val="18"/>
      <color theme="1"/>
      <name val="方正小标宋简体"/>
      <family val="4"/>
      <charset val="134"/>
    </font>
    <font>
      <sz val="12"/>
      <name val="黑体"/>
      <family val="3"/>
      <charset val="134"/>
    </font>
    <font>
      <b/>
      <sz val="11"/>
      <color theme="1"/>
      <name val="黑体"/>
      <family val="3"/>
      <charset val="134"/>
    </font>
    <font>
      <sz val="12"/>
      <name val="仿宋_GB2312"/>
      <family val="3"/>
      <charset val="134"/>
    </font>
    <font>
      <sz val="12"/>
      <name val="Times New Roman"/>
      <family val="1"/>
    </font>
    <font>
      <sz val="11"/>
      <color rgb="FFFF0000"/>
      <name val="仿宋"/>
      <family val="3"/>
      <charset val="134"/>
    </font>
    <font>
      <b/>
      <sz val="12"/>
      <color theme="1"/>
      <name val="Times New Roman"/>
      <family val="1"/>
    </font>
    <font>
      <b/>
      <sz val="12"/>
      <color theme="1"/>
      <name val="仿宋_GB2312"/>
      <family val="3"/>
      <charset val="134"/>
    </font>
    <font>
      <b/>
      <sz val="12"/>
      <name val="Times New Roman"/>
      <family val="1"/>
    </font>
    <font>
      <b/>
      <sz val="12"/>
      <name val="仿宋_GB2312"/>
      <family val="3"/>
      <charset val="134"/>
    </font>
    <font>
      <sz val="11"/>
      <name val="宋体"/>
      <family val="3"/>
      <charset val="134"/>
    </font>
    <font>
      <sz val="12"/>
      <name val="宋体"/>
      <family val="3"/>
      <charset val="134"/>
    </font>
    <font>
      <sz val="18"/>
      <color rgb="FF000000"/>
      <name val="方正小标宋_GBK"/>
      <charset val="134"/>
    </font>
    <font>
      <sz val="18"/>
      <color rgb="FFFF0000"/>
      <name val="方正小标宋_GBK"/>
      <charset val="134"/>
    </font>
    <font>
      <b/>
      <sz val="16"/>
      <color rgb="FF000000"/>
      <name val="Arial"/>
      <family val="2"/>
    </font>
    <font>
      <sz val="11"/>
      <color rgb="FF000000"/>
      <name val="黑体"/>
      <family val="3"/>
      <charset val="134"/>
    </font>
    <font>
      <sz val="11"/>
      <color rgb="FF000000"/>
      <name val="宋体"/>
      <family val="3"/>
      <charset val="134"/>
    </font>
    <font>
      <sz val="10"/>
      <name val="Helv"/>
      <family val="2"/>
    </font>
    <font>
      <sz val="10"/>
      <name val="Arial"/>
      <family val="2"/>
    </font>
    <font>
      <sz val="10"/>
      <name val="Geneva"/>
      <family val="1"/>
    </font>
    <font>
      <sz val="10"/>
      <color indexed="8"/>
      <name val="Arial"/>
      <family val="2"/>
    </font>
    <font>
      <sz val="8"/>
      <name val="Times New Roman"/>
      <family val="1"/>
    </font>
    <font>
      <b/>
      <sz val="10"/>
      <name val="MS Sans Serif"/>
      <family val="2"/>
    </font>
    <font>
      <sz val="10"/>
      <name val="Times New Roman"/>
      <family val="1"/>
    </font>
    <font>
      <sz val="10"/>
      <name val="MS Sans Serif"/>
      <family val="1"/>
    </font>
    <font>
      <sz val="8"/>
      <name val="Arial"/>
      <family val="2"/>
    </font>
    <font>
      <b/>
      <sz val="12"/>
      <name val="Arial"/>
      <family val="2"/>
    </font>
    <font>
      <sz val="12"/>
      <name val="Helv"/>
      <family val="2"/>
    </font>
    <font>
      <sz val="12"/>
      <color indexed="9"/>
      <name val="Helv"/>
      <family val="2"/>
    </font>
    <font>
      <sz val="7"/>
      <name val="Small Fonts"/>
      <family val="2"/>
    </font>
    <font>
      <b/>
      <i/>
      <sz val="16"/>
      <name val="Helv"/>
      <family val="2"/>
    </font>
    <font>
      <b/>
      <sz val="10"/>
      <name val="Tms Rmn"/>
      <family val="1"/>
    </font>
    <font>
      <sz val="10"/>
      <color indexed="8"/>
      <name val="MS Sans Serif"/>
      <family val="2"/>
    </font>
    <font>
      <sz val="11"/>
      <color indexed="8"/>
      <name val="宋体"/>
      <family val="3"/>
      <charset val="134"/>
    </font>
    <font>
      <b/>
      <sz val="14"/>
      <name val="楷体"/>
      <family val="3"/>
      <charset val="134"/>
    </font>
    <font>
      <sz val="10"/>
      <name val="楷体"/>
      <family val="3"/>
      <charset val="134"/>
    </font>
    <font>
      <b/>
      <sz val="9"/>
      <name val="Arial"/>
      <family val="2"/>
    </font>
    <font>
      <b/>
      <sz val="10"/>
      <name val="Arial"/>
      <family val="2"/>
    </font>
    <font>
      <sz val="11"/>
      <name val="蹈框"/>
      <charset val="134"/>
    </font>
    <font>
      <sz val="11"/>
      <name val="ＭＳ Ｐゴシック"/>
      <family val="2"/>
    </font>
    <font>
      <sz val="12"/>
      <name val="바탕체"/>
      <family val="3"/>
    </font>
    <font>
      <sz val="11"/>
      <color rgb="FFFF0000"/>
      <name val="宋体"/>
      <family val="3"/>
      <charset val="134"/>
    </font>
    <font>
      <sz val="11"/>
      <name val="仿宋_GB2312"/>
      <family val="3"/>
      <charset val="134"/>
    </font>
    <font>
      <sz val="12"/>
      <name val="仿宋"/>
      <family val="3"/>
      <charset val="134"/>
    </font>
    <font>
      <sz val="11"/>
      <name val="Times New Roman"/>
      <family val="1"/>
    </font>
    <font>
      <sz val="12"/>
      <color rgb="FF000000"/>
      <name val="黑体"/>
      <family val="3"/>
      <charset val="134"/>
    </font>
    <font>
      <sz val="12"/>
      <color rgb="FF000000"/>
      <name val="Times New Roman"/>
      <family val="1"/>
    </font>
    <font>
      <sz val="12"/>
      <color indexed="8"/>
      <name val="仿宋_GB2312"/>
      <family val="3"/>
      <charset val="134"/>
    </font>
    <font>
      <sz val="12"/>
      <color indexed="8"/>
      <name val="Times New Roman"/>
      <family val="1"/>
    </font>
    <font>
      <sz val="12"/>
      <color rgb="FF000000"/>
      <name val="仿宋_GB2312"/>
      <family val="3"/>
      <charset val="134"/>
    </font>
    <font>
      <sz val="14"/>
      <name val="仿宋_GB2312"/>
      <family val="3"/>
      <charset val="134"/>
    </font>
    <font>
      <sz val="12"/>
      <color theme="1"/>
      <name val="仿宋"/>
      <family val="3"/>
      <charset val="134"/>
    </font>
    <font>
      <sz val="12"/>
      <color theme="1"/>
      <name val="Times New Roman"/>
      <family val="1"/>
    </font>
    <font>
      <sz val="11"/>
      <color theme="1"/>
      <name val="仿宋_GB2312"/>
      <family val="3"/>
      <charset val="134"/>
    </font>
    <font>
      <sz val="14"/>
      <color theme="1"/>
      <name val="黑体"/>
      <family val="3"/>
      <charset val="134"/>
    </font>
    <font>
      <sz val="12"/>
      <color theme="1"/>
      <name val="仿宋_GB2312"/>
      <family val="3"/>
      <charset val="134"/>
    </font>
    <font>
      <sz val="10"/>
      <color theme="1"/>
      <name val="Times New Roman"/>
      <family val="1"/>
    </font>
    <font>
      <sz val="12"/>
      <color rgb="FF000000"/>
      <name val="Segoe UI Symbol"/>
      <family val="3"/>
    </font>
    <font>
      <sz val="12"/>
      <color rgb="FF000000"/>
      <name val="Times New Roman"/>
      <family val="3"/>
    </font>
    <font>
      <sz val="20"/>
      <name val="方正小标宋简体"/>
      <family val="4"/>
      <charset val="134"/>
    </font>
    <font>
      <sz val="12"/>
      <color rgb="FF000000"/>
      <name val="仿宋"/>
      <family val="3"/>
      <charset val="134"/>
    </font>
    <font>
      <sz val="12"/>
      <name val="Times New Roman"/>
      <family val="3"/>
      <charset val="134"/>
    </font>
    <font>
      <sz val="12"/>
      <color rgb="FF000000"/>
      <name val="Times New Roman"/>
      <family val="1"/>
      <charset val="134"/>
    </font>
    <font>
      <sz val="12"/>
      <color rgb="FF000000"/>
      <name val="仿宋_GB2312"/>
      <family val="1"/>
      <charset val="134"/>
    </font>
    <font>
      <sz val="12"/>
      <color theme="1"/>
      <name val="Times New Roman"/>
      <family val="3"/>
      <charset val="134"/>
    </font>
    <font>
      <sz val="12"/>
      <color indexed="8"/>
      <name val="Times New Roman"/>
      <family val="3"/>
    </font>
    <font>
      <sz val="12"/>
      <color rgb="FF000000"/>
      <name val="仿宋"/>
      <family val="1"/>
      <charset val="134"/>
    </font>
    <font>
      <sz val="12"/>
      <color rgb="FF000000"/>
      <name val="Times New Roman"/>
      <family val="3"/>
      <charset val="134"/>
    </font>
    <font>
      <sz val="12"/>
      <color theme="1"/>
      <name val="宋体"/>
      <family val="1"/>
      <charset val="134"/>
    </font>
    <font>
      <sz val="12"/>
      <color theme="1"/>
      <name val="仿宋_GB2312"/>
      <family val="1"/>
      <charset val="134"/>
    </font>
    <font>
      <sz val="12"/>
      <color rgb="FF000000"/>
      <name val="宋体"/>
      <family val="1"/>
      <charset val="134"/>
    </font>
    <font>
      <sz val="12"/>
      <color indexed="8"/>
      <name val="Times New Roman"/>
      <family val="3"/>
      <charset val="134"/>
    </font>
    <font>
      <sz val="10"/>
      <color theme="1"/>
      <name val="仿宋"/>
      <family val="3"/>
      <charset val="134"/>
    </font>
    <font>
      <b/>
      <sz val="12"/>
      <color theme="1"/>
      <name val="宋体"/>
      <family val="1"/>
      <charset val="134"/>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right style="thin">
        <color auto="1"/>
      </right>
      <top/>
      <bottom style="thin">
        <color auto="1"/>
      </bottom>
      <diagonal/>
    </border>
  </borders>
  <cellStyleXfs count="119">
    <xf numFmtId="0" fontId="0" fillId="0" borderId="0"/>
    <xf numFmtId="43" fontId="2" fillId="0" borderId="0" applyFont="0" applyFill="0" applyBorder="0" applyAlignment="0" applyProtection="0">
      <alignment vertical="center"/>
    </xf>
    <xf numFmtId="0" fontId="4" fillId="0" borderId="0">
      <alignment vertical="center"/>
    </xf>
    <xf numFmtId="9" fontId="2" fillId="0" borderId="0" applyFont="0" applyFill="0" applyBorder="0" applyAlignment="0" applyProtection="0">
      <alignment vertical="center"/>
    </xf>
    <xf numFmtId="0" fontId="4" fillId="0" borderId="0">
      <alignment vertical="center"/>
    </xf>
    <xf numFmtId="43"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44" fillId="0" borderId="0">
      <alignment vertical="center"/>
    </xf>
    <xf numFmtId="0" fontId="1" fillId="0" borderId="0">
      <alignment vertical="center"/>
    </xf>
    <xf numFmtId="43" fontId="1" fillId="0" borderId="0" applyFont="0" applyFill="0" applyBorder="0" applyAlignment="0" applyProtection="0">
      <alignment vertical="center"/>
    </xf>
    <xf numFmtId="0" fontId="45" fillId="0" borderId="0"/>
    <xf numFmtId="0" fontId="45" fillId="0" borderId="0">
      <alignment vertical="center"/>
    </xf>
    <xf numFmtId="0" fontId="51" fillId="0" borderId="0"/>
    <xf numFmtId="0" fontId="38" fillId="0" borderId="0"/>
    <xf numFmtId="0" fontId="38" fillId="0" borderId="0"/>
    <xf numFmtId="0" fontId="52" fillId="0" borderId="0"/>
    <xf numFmtId="0" fontId="51" fillId="0" borderId="0"/>
    <xf numFmtId="0" fontId="52" fillId="0" borderId="0"/>
    <xf numFmtId="0" fontId="53" fillId="0" borderId="0"/>
    <xf numFmtId="0" fontId="54" fillId="0" borderId="0">
      <alignment vertical="top"/>
    </xf>
    <xf numFmtId="0" fontId="38" fillId="0" borderId="0"/>
    <xf numFmtId="0" fontId="54" fillId="0" borderId="0">
      <alignment vertical="top"/>
    </xf>
    <xf numFmtId="0" fontId="54" fillId="0" borderId="0">
      <alignment vertical="top"/>
    </xf>
    <xf numFmtId="0" fontId="45" fillId="0" borderId="0"/>
    <xf numFmtId="0" fontId="38" fillId="0" borderId="0"/>
    <xf numFmtId="0" fontId="38" fillId="0" borderId="0"/>
    <xf numFmtId="0" fontId="51" fillId="0" borderId="0"/>
    <xf numFmtId="0" fontId="38" fillId="0" borderId="0"/>
    <xf numFmtId="0" fontId="51" fillId="0" borderId="0">
      <protection locked="0"/>
    </xf>
    <xf numFmtId="0" fontId="55" fillId="0" borderId="0">
      <alignment horizontal="center" wrapText="1"/>
      <protection locked="0"/>
    </xf>
    <xf numFmtId="0" fontId="56" fillId="0" borderId="0" applyNumberFormat="0" applyFill="0" applyBorder="0" applyAlignment="0" applyProtection="0"/>
    <xf numFmtId="176" fontId="52" fillId="0" borderId="0" applyFont="0" applyFill="0" applyBorder="0" applyAlignment="0" applyProtection="0"/>
    <xf numFmtId="177" fontId="57" fillId="0" borderId="0"/>
    <xf numFmtId="178" fontId="52" fillId="0" borderId="0" applyFont="0" applyFill="0" applyBorder="0" applyAlignment="0" applyProtection="0"/>
    <xf numFmtId="179" fontId="52" fillId="0" borderId="0" applyFont="0" applyFill="0" applyBorder="0" applyAlignment="0" applyProtection="0"/>
    <xf numFmtId="180" fontId="52" fillId="0" borderId="0" applyFont="0" applyFill="0" applyBorder="0" applyAlignment="0" applyProtection="0"/>
    <xf numFmtId="181" fontId="57" fillId="0" borderId="0"/>
    <xf numFmtId="15" fontId="58" fillId="0" borderId="0"/>
    <xf numFmtId="182" fontId="57" fillId="0" borderId="0"/>
    <xf numFmtId="38" fontId="59" fillId="10" borderId="0" applyNumberFormat="0" applyBorder="0" applyAlignment="0" applyProtection="0"/>
    <xf numFmtId="0" fontId="60" fillId="0" borderId="13" applyNumberFormat="0" applyAlignment="0" applyProtection="0">
      <alignment horizontal="left" vertical="center"/>
    </xf>
    <xf numFmtId="0" fontId="60" fillId="0" borderId="12">
      <alignment horizontal="left" vertical="center"/>
    </xf>
    <xf numFmtId="10" fontId="59" fillId="11" borderId="1" applyNumberFormat="0" applyBorder="0" applyAlignment="0" applyProtection="0"/>
    <xf numFmtId="183" fontId="61" fillId="12" borderId="0"/>
    <xf numFmtId="183" fontId="62" fillId="13" borderId="0"/>
    <xf numFmtId="38" fontId="58" fillId="0" borderId="0" applyFont="0" applyFill="0" applyBorder="0" applyAlignment="0" applyProtection="0"/>
    <xf numFmtId="40" fontId="58" fillId="0" borderId="0" applyFont="0" applyFill="0" applyBorder="0" applyAlignment="0" applyProtection="0"/>
    <xf numFmtId="179" fontId="52" fillId="0" borderId="0" applyFont="0" applyFill="0" applyBorder="0" applyAlignment="0" applyProtection="0"/>
    <xf numFmtId="0" fontId="52" fillId="0" borderId="0" applyFont="0" applyFill="0" applyBorder="0" applyAlignment="0" applyProtection="0"/>
    <xf numFmtId="184" fontId="58" fillId="0" borderId="0" applyFont="0" applyFill="0" applyBorder="0" applyAlignment="0" applyProtection="0"/>
    <xf numFmtId="185" fontId="58" fillId="0" borderId="0" applyFont="0" applyFill="0" applyBorder="0" applyAlignment="0" applyProtection="0"/>
    <xf numFmtId="186" fontId="52" fillId="0" borderId="0" applyFont="0" applyFill="0" applyBorder="0" applyAlignment="0" applyProtection="0"/>
    <xf numFmtId="179" fontId="52" fillId="0" borderId="0" applyFont="0" applyFill="0" applyBorder="0" applyAlignment="0" applyProtection="0"/>
    <xf numFmtId="0" fontId="57" fillId="0" borderId="0"/>
    <xf numFmtId="37" fontId="63" fillId="0" borderId="0"/>
    <xf numFmtId="0" fontId="64" fillId="0" borderId="0"/>
    <xf numFmtId="0" fontId="51" fillId="0" borderId="0"/>
    <xf numFmtId="14" fontId="55" fillId="0" borderId="0">
      <alignment horizontal="center" wrapText="1"/>
      <protection locked="0"/>
    </xf>
    <xf numFmtId="10" fontId="52" fillId="0" borderId="0" applyFont="0" applyFill="0" applyBorder="0" applyAlignment="0" applyProtection="0"/>
    <xf numFmtId="9" fontId="51" fillId="0" borderId="0" applyFont="0" applyFill="0" applyBorder="0" applyAlignment="0" applyProtection="0"/>
    <xf numFmtId="13" fontId="52" fillId="0" borderId="0" applyFont="0" applyFill="0" applyProtection="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56" fillId="0" borderId="14">
      <alignment horizontal="center"/>
    </xf>
    <xf numFmtId="3" fontId="58" fillId="0" borderId="0" applyFont="0" applyFill="0" applyBorder="0" applyAlignment="0" applyProtection="0"/>
    <xf numFmtId="0" fontId="58" fillId="14" borderId="0" applyNumberFormat="0" applyFont="0" applyBorder="0" applyAlignment="0" applyProtection="0"/>
    <xf numFmtId="0" fontId="56" fillId="0" borderId="0" applyNumberFormat="0" applyFill="0" applyBorder="0" applyAlignment="0" applyProtection="0"/>
    <xf numFmtId="0" fontId="65" fillId="15" borderId="3">
      <protection locked="0"/>
    </xf>
    <xf numFmtId="0" fontId="66" fillId="0" borderId="0"/>
    <xf numFmtId="0" fontId="65" fillId="15" borderId="3">
      <protection locked="0"/>
    </xf>
    <xf numFmtId="0" fontId="65" fillId="15" borderId="3">
      <protection locked="0"/>
    </xf>
    <xf numFmtId="9" fontId="67" fillId="0" borderId="0" applyFont="0" applyFill="0" applyBorder="0" applyAlignment="0" applyProtection="0">
      <alignment vertical="center"/>
    </xf>
    <xf numFmtId="187" fontId="52" fillId="0" borderId="0" applyFont="0" applyFill="0" applyBorder="0" applyAlignment="0" applyProtection="0"/>
    <xf numFmtId="188" fontId="52" fillId="0" borderId="0" applyFont="0" applyFill="0" applyBorder="0" applyAlignment="0" applyProtection="0"/>
    <xf numFmtId="0" fontId="52" fillId="0" borderId="4" applyNumberFormat="0" applyFill="0" applyProtection="0">
      <alignment horizontal="right"/>
    </xf>
    <xf numFmtId="0" fontId="68" fillId="0" borderId="4" applyNumberFormat="0" applyFill="0" applyProtection="0">
      <alignment horizontal="center"/>
    </xf>
    <xf numFmtId="0" fontId="69" fillId="0" borderId="15" applyNumberFormat="0" applyFill="0" applyProtection="0">
      <alignment horizontal="center"/>
    </xf>
    <xf numFmtId="0" fontId="67"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67" fillId="0" borderId="0">
      <alignment vertical="center"/>
    </xf>
    <xf numFmtId="0" fontId="67" fillId="0" borderId="0">
      <alignment vertical="center"/>
    </xf>
    <xf numFmtId="0" fontId="67" fillId="0" borderId="0">
      <alignment vertical="center"/>
    </xf>
    <xf numFmtId="0" fontId="70" fillId="0" borderId="0" applyNumberFormat="0" applyFill="0" applyBorder="0" applyAlignment="0" applyProtection="0"/>
    <xf numFmtId="3" fontId="71" fillId="0" borderId="0" applyNumberFormat="0" applyFill="0" applyBorder="0" applyAlignment="0" applyProtection="0"/>
    <xf numFmtId="0" fontId="69" fillId="0" borderId="15" applyNumberFormat="0" applyFill="0" applyProtection="0">
      <alignment horizontal="left"/>
    </xf>
    <xf numFmtId="189" fontId="45"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192" fontId="45" fillId="0" borderId="0" applyFont="0" applyFill="0" applyBorder="0" applyAlignment="0" applyProtection="0"/>
    <xf numFmtId="0" fontId="57" fillId="0" borderId="0"/>
    <xf numFmtId="41" fontId="57" fillId="0" borderId="0" applyFont="0" applyFill="0" applyBorder="0" applyAlignment="0" applyProtection="0"/>
    <xf numFmtId="43" fontId="57" fillId="0" borderId="0" applyFont="0" applyFill="0" applyBorder="0" applyAlignment="0" applyProtection="0"/>
    <xf numFmtId="41"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alignment vertical="center"/>
    </xf>
    <xf numFmtId="0" fontId="72" fillId="0" borderId="0"/>
    <xf numFmtId="193" fontId="52" fillId="0" borderId="15" applyFill="0" applyProtection="0">
      <alignment horizontal="right"/>
    </xf>
    <xf numFmtId="0" fontId="52" fillId="0" borderId="4" applyNumberFormat="0" applyFill="0" applyProtection="0">
      <alignment horizontal="left"/>
    </xf>
    <xf numFmtId="1" fontId="52" fillId="0" borderId="15" applyFill="0" applyProtection="0">
      <alignment horizontal="center"/>
    </xf>
    <xf numFmtId="0" fontId="51" fillId="0" borderId="0"/>
    <xf numFmtId="0" fontId="58" fillId="0" borderId="0"/>
    <xf numFmtId="43" fontId="52" fillId="0" borderId="0" applyFont="0" applyFill="0" applyBorder="0" applyAlignment="0" applyProtection="0"/>
    <xf numFmtId="41" fontId="52" fillId="0" borderId="0" applyFon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4" fillId="0" borderId="0"/>
  </cellStyleXfs>
  <cellXfs count="471">
    <xf numFmtId="0" fontId="0" fillId="0" borderId="0" xfId="0"/>
    <xf numFmtId="0" fontId="0" fillId="0" borderId="0" xfId="0" applyAlignment="1">
      <alignment horizontal="center" vertical="center"/>
    </xf>
    <xf numFmtId="43" fontId="0" fillId="0" borderId="0" xfId="1" applyFont="1" applyAlignment="1">
      <alignment horizontal="center" vertical="center"/>
    </xf>
    <xf numFmtId="0" fontId="0" fillId="0" borderId="0" xfId="0" applyAlignment="1">
      <alignment vertical="center"/>
    </xf>
    <xf numFmtId="0" fontId="5" fillId="0" borderId="0" xfId="0" applyFont="1" applyAlignment="1">
      <alignment horizontal="left" vertical="center"/>
    </xf>
    <xf numFmtId="0" fontId="7" fillId="0" borderId="1" xfId="0" applyFont="1" applyBorder="1" applyAlignment="1">
      <alignment horizontal="center" vertical="center"/>
    </xf>
    <xf numFmtId="43" fontId="7" fillId="0" borderId="1" xfId="1" applyFont="1" applyBorder="1" applyAlignment="1">
      <alignment horizontal="center" vertical="center"/>
    </xf>
    <xf numFmtId="0" fontId="7" fillId="0" borderId="0" xfId="0" applyFont="1" applyAlignment="1">
      <alignment vertical="center"/>
    </xf>
    <xf numFmtId="0" fontId="7" fillId="2" borderId="1" xfId="0" applyFont="1" applyFill="1" applyBorder="1" applyAlignment="1">
      <alignment horizontal="center" vertical="center"/>
    </xf>
    <xf numFmtId="0" fontId="0" fillId="0" borderId="1" xfId="0" applyBorder="1" applyAlignment="1">
      <alignment vertical="center"/>
    </xf>
    <xf numFmtId="0" fontId="4" fillId="0" borderId="0" xfId="2" applyAlignment="1">
      <alignment horizontal="center" vertical="center"/>
    </xf>
    <xf numFmtId="10" fontId="4" fillId="0" borderId="0" xfId="2" applyNumberFormat="1" applyAlignment="1">
      <alignment horizontal="center" vertical="center"/>
    </xf>
    <xf numFmtId="0" fontId="4" fillId="0" borderId="0" xfId="2">
      <alignment vertical="center"/>
    </xf>
    <xf numFmtId="0" fontId="5" fillId="0" borderId="1" xfId="2" applyFont="1" applyBorder="1" applyAlignment="1">
      <alignment horizontal="center" vertical="center"/>
    </xf>
    <xf numFmtId="10" fontId="5" fillId="0" borderId="1" xfId="2" applyNumberFormat="1" applyFont="1" applyBorder="1" applyAlignment="1">
      <alignment horizontal="center" vertical="center"/>
    </xf>
    <xf numFmtId="0" fontId="8" fillId="0" borderId="1" xfId="2" applyFont="1" applyBorder="1" applyAlignment="1">
      <alignment horizontal="center" vertical="center"/>
    </xf>
    <xf numFmtId="0" fontId="8" fillId="0" borderId="0" xfId="2" applyFo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horizontal="center" vertical="center"/>
    </xf>
    <xf numFmtId="0" fontId="11" fillId="2" borderId="1" xfId="0" applyFont="1" applyFill="1" applyBorder="1" applyAlignment="1">
      <alignment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9" fontId="11"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8" fillId="0" borderId="1" xfId="2" applyFont="1" applyBorder="1">
      <alignment vertical="center"/>
    </xf>
    <xf numFmtId="0" fontId="11" fillId="3" borderId="1" xfId="0" applyFont="1" applyFill="1" applyBorder="1" applyAlignment="1">
      <alignment vertical="center" wrapText="1"/>
    </xf>
    <xf numFmtId="0" fontId="10" fillId="0" borderId="1" xfId="0" applyFont="1" applyBorder="1" applyAlignment="1">
      <alignment vertical="center" wrapText="1"/>
    </xf>
    <xf numFmtId="0" fontId="14" fillId="3" borderId="1"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9"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4" fillId="3" borderId="0" xfId="2" applyFill="1">
      <alignment vertical="center"/>
    </xf>
    <xf numFmtId="0" fontId="12" fillId="0" borderId="1" xfId="0" applyFont="1" applyBorder="1" applyAlignment="1">
      <alignment horizontal="center" vertical="center" wrapText="1"/>
    </xf>
    <xf numFmtId="0" fontId="11" fillId="0" borderId="1" xfId="0" applyFont="1" applyBorder="1" applyAlignment="1">
      <alignment vertical="center"/>
    </xf>
    <xf numFmtId="9" fontId="10" fillId="4" borderId="1" xfId="0" applyNumberFormat="1" applyFont="1" applyFill="1" applyBorder="1" applyAlignment="1">
      <alignment horizontal="center" vertical="center" wrapText="1"/>
    </xf>
    <xf numFmtId="0" fontId="18" fillId="0" borderId="1" xfId="2" applyFont="1" applyBorder="1" applyAlignment="1">
      <alignment horizontal="center" vertical="center"/>
    </xf>
    <xf numFmtId="10" fontId="19" fillId="0" borderId="1" xfId="2" applyNumberFormat="1" applyFont="1" applyBorder="1" applyAlignment="1">
      <alignment horizontal="center" vertical="center"/>
    </xf>
    <xf numFmtId="0" fontId="4" fillId="0" borderId="1" xfId="2" applyBorder="1">
      <alignment vertical="center"/>
    </xf>
    <xf numFmtId="0" fontId="4" fillId="0" borderId="1" xfId="2"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10" fontId="4" fillId="0" borderId="1" xfId="2" applyNumberFormat="1" applyBorder="1" applyAlignment="1">
      <alignment horizontal="center" vertical="center"/>
    </xf>
    <xf numFmtId="0" fontId="4" fillId="4" borderId="1" xfId="2" applyFill="1" applyBorder="1" applyAlignment="1">
      <alignment horizontal="center" vertical="center"/>
    </xf>
    <xf numFmtId="0" fontId="11" fillId="3" borderId="2" xfId="4" applyFont="1" applyFill="1" applyBorder="1" applyAlignment="1">
      <alignment horizontal="left" vertical="center"/>
    </xf>
    <xf numFmtId="0" fontId="12" fillId="3" borderId="2" xfId="4" applyFont="1" applyFill="1" applyBorder="1" applyAlignment="1">
      <alignment horizontal="center" vertical="center"/>
    </xf>
    <xf numFmtId="0" fontId="12" fillId="3" borderId="1" xfId="4" applyFont="1" applyFill="1" applyBorder="1" applyAlignment="1">
      <alignment horizontal="center" vertical="center"/>
    </xf>
    <xf numFmtId="43" fontId="10" fillId="3" borderId="1" xfId="5" applyFont="1" applyFill="1" applyBorder="1">
      <alignment vertical="center"/>
    </xf>
    <xf numFmtId="0" fontId="11" fillId="3" borderId="1" xfId="4" applyFont="1" applyFill="1" applyBorder="1" applyAlignment="1">
      <alignment vertical="center" wrapText="1"/>
    </xf>
    <xf numFmtId="0" fontId="11" fillId="3" borderId="2" xfId="4" applyFont="1" applyFill="1" applyBorder="1" applyAlignment="1">
      <alignment vertical="center" wrapText="1"/>
    </xf>
    <xf numFmtId="43" fontId="10" fillId="3" borderId="1" xfId="1" applyFont="1" applyFill="1" applyBorder="1" applyAlignment="1">
      <alignment vertical="center" wrapText="1"/>
    </xf>
    <xf numFmtId="0" fontId="11" fillId="3" borderId="0" xfId="4" applyFont="1" applyFill="1">
      <alignment vertical="center"/>
    </xf>
    <xf numFmtId="0" fontId="12" fillId="3" borderId="1" xfId="4" applyFont="1" applyFill="1" applyBorder="1" applyAlignment="1">
      <alignment horizontal="center" vertical="center" wrapText="1"/>
    </xf>
    <xf numFmtId="0" fontId="11" fillId="3" borderId="1" xfId="4" applyFont="1" applyFill="1" applyBorder="1" applyAlignment="1">
      <alignment horizontal="center" vertical="center"/>
    </xf>
    <xf numFmtId="43" fontId="10" fillId="3" borderId="1" xfId="1" applyFont="1" applyFill="1" applyBorder="1" applyAlignment="1">
      <alignment horizontal="center" vertical="center" wrapText="1"/>
    </xf>
    <xf numFmtId="43" fontId="10" fillId="3" borderId="2" xfId="1" applyFont="1" applyFill="1" applyBorder="1" applyAlignment="1">
      <alignment horizontal="center" vertical="center" wrapText="1"/>
    </xf>
    <xf numFmtId="0" fontId="10" fillId="3" borderId="1" xfId="4" applyFont="1" applyFill="1" applyBorder="1" applyAlignment="1">
      <alignment horizontal="center" vertical="center" wrapText="1"/>
    </xf>
    <xf numFmtId="0" fontId="11" fillId="3" borderId="1" xfId="4" applyFont="1" applyFill="1" applyBorder="1" applyAlignment="1">
      <alignment horizontal="left" vertical="center"/>
    </xf>
    <xf numFmtId="0" fontId="11" fillId="3" borderId="1" xfId="4" applyFont="1" applyFill="1" applyBorder="1" applyAlignment="1">
      <alignment horizontal="left" vertical="center" wrapText="1"/>
    </xf>
    <xf numFmtId="43" fontId="10" fillId="3" borderId="1" xfId="1" applyFont="1" applyFill="1" applyBorder="1" applyAlignment="1">
      <alignment horizontal="center" vertical="center"/>
    </xf>
    <xf numFmtId="43" fontId="10" fillId="3" borderId="1" xfId="1" applyFont="1" applyFill="1" applyBorder="1" applyAlignment="1">
      <alignment horizontal="left" vertical="center"/>
    </xf>
    <xf numFmtId="0" fontId="9" fillId="5" borderId="1" xfId="4" applyFont="1" applyFill="1" applyBorder="1" applyAlignment="1">
      <alignment horizontal="center" vertical="center"/>
    </xf>
    <xf numFmtId="0" fontId="9" fillId="5" borderId="1" xfId="4" applyFont="1" applyFill="1" applyBorder="1" applyAlignment="1">
      <alignment horizontal="left" vertical="center" wrapText="1"/>
    </xf>
    <xf numFmtId="43" fontId="17" fillId="5" borderId="1" xfId="1" applyFont="1" applyFill="1" applyBorder="1" applyAlignment="1">
      <alignment horizontal="center" vertical="center"/>
    </xf>
    <xf numFmtId="43" fontId="17" fillId="5" borderId="1" xfId="1" applyFont="1" applyFill="1" applyBorder="1" applyAlignment="1">
      <alignment horizontal="left" vertical="center"/>
    </xf>
    <xf numFmtId="43" fontId="17" fillId="5" borderId="1" xfId="5" applyFont="1" applyFill="1" applyBorder="1">
      <alignment vertical="center"/>
    </xf>
    <xf numFmtId="0" fontId="9" fillId="5" borderId="0" xfId="4" applyFont="1" applyFill="1">
      <alignment vertical="center"/>
    </xf>
    <xf numFmtId="31" fontId="11" fillId="3" borderId="1" xfId="0" applyNumberFormat="1" applyFont="1" applyFill="1" applyBorder="1" applyAlignment="1">
      <alignment horizontal="center" vertical="center" wrapText="1"/>
    </xf>
    <xf numFmtId="31" fontId="10"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11" fillId="3" borderId="2" xfId="4" applyFont="1" applyFill="1" applyBorder="1" applyAlignment="1">
      <alignment horizontal="center" vertical="center"/>
    </xf>
    <xf numFmtId="0" fontId="11" fillId="3" borderId="2" xfId="4" applyFont="1" applyFill="1" applyBorder="1" applyAlignment="1">
      <alignment horizontal="center" vertical="center" wrapText="1"/>
    </xf>
    <xf numFmtId="0" fontId="11" fillId="3" borderId="4" xfId="4" applyFont="1" applyFill="1" applyBorder="1" applyAlignment="1">
      <alignment horizontal="center" vertical="center" wrapText="1"/>
    </xf>
    <xf numFmtId="43" fontId="10" fillId="3" borderId="2" xfId="1" applyFont="1" applyFill="1" applyBorder="1" applyAlignment="1">
      <alignment horizontal="center" vertical="center"/>
    </xf>
    <xf numFmtId="43" fontId="10" fillId="3" borderId="4" xfId="1" applyFont="1" applyFill="1" applyBorder="1" applyAlignment="1">
      <alignment horizontal="center" vertical="center"/>
    </xf>
    <xf numFmtId="0" fontId="11" fillId="3" borderId="9" xfId="4" applyFont="1" applyFill="1" applyBorder="1" applyAlignment="1">
      <alignment vertical="center" wrapText="1"/>
    </xf>
    <xf numFmtId="0" fontId="9" fillId="3" borderId="1" xfId="4" applyFont="1" applyFill="1" applyBorder="1" applyAlignment="1">
      <alignment horizontal="center" vertical="center"/>
    </xf>
    <xf numFmtId="0" fontId="9" fillId="3" borderId="1" xfId="4" applyFont="1" applyFill="1" applyBorder="1" applyAlignment="1">
      <alignment horizontal="left" vertical="center" wrapText="1"/>
    </xf>
    <xf numFmtId="43" fontId="17" fillId="3" borderId="1" xfId="1" applyFont="1" applyFill="1" applyBorder="1" applyAlignment="1">
      <alignment horizontal="center" vertical="center"/>
    </xf>
    <xf numFmtId="0" fontId="9" fillId="3" borderId="1" xfId="4" applyFont="1" applyFill="1" applyBorder="1" applyAlignment="1">
      <alignment horizontal="left" vertical="center"/>
    </xf>
    <xf numFmtId="43" fontId="17" fillId="3" borderId="1" xfId="1" applyFont="1" applyFill="1" applyBorder="1" applyAlignment="1">
      <alignment horizontal="left" vertical="center"/>
    </xf>
    <xf numFmtId="43" fontId="17" fillId="3" borderId="1" xfId="5" applyFont="1" applyFill="1" applyBorder="1">
      <alignment vertical="center"/>
    </xf>
    <xf numFmtId="0" fontId="9" fillId="3" borderId="0" xfId="4" applyFont="1" applyFill="1">
      <alignment vertical="center"/>
    </xf>
    <xf numFmtId="43" fontId="17" fillId="3" borderId="1" xfId="5" applyFont="1" applyFill="1" applyBorder="1" applyAlignment="1">
      <alignment horizontal="center" vertical="center"/>
    </xf>
    <xf numFmtId="0" fontId="9" fillId="3" borderId="2" xfId="4" applyFont="1" applyFill="1" applyBorder="1" applyAlignment="1">
      <alignment horizontal="center" vertical="center" wrapText="1"/>
    </xf>
    <xf numFmtId="43" fontId="9" fillId="3" borderId="2" xfId="1" applyFont="1" applyFill="1" applyBorder="1" applyAlignment="1">
      <alignment horizontal="center" vertical="center" wrapText="1"/>
    </xf>
    <xf numFmtId="43" fontId="17" fillId="3" borderId="4" xfId="1" applyFont="1" applyFill="1" applyBorder="1" applyAlignment="1">
      <alignment horizontal="center" vertical="center" wrapText="1"/>
    </xf>
    <xf numFmtId="43" fontId="13" fillId="3" borderId="4" xfId="1" applyFont="1" applyFill="1" applyBorder="1" applyAlignment="1">
      <alignment horizontal="center" vertical="center" wrapText="1"/>
    </xf>
    <xf numFmtId="43" fontId="9" fillId="3" borderId="1" xfId="5" applyFont="1" applyFill="1" applyBorder="1" applyAlignment="1">
      <alignment horizontal="center" vertical="center"/>
    </xf>
    <xf numFmtId="43" fontId="9" fillId="3" borderId="9" xfId="5" applyFont="1" applyFill="1" applyBorder="1" applyAlignment="1">
      <alignment horizontal="center" vertical="center"/>
    </xf>
    <xf numFmtId="0" fontId="17" fillId="3" borderId="1" xfId="4" applyFont="1" applyFill="1" applyBorder="1" applyAlignment="1">
      <alignment horizontal="center" vertical="center"/>
    </xf>
    <xf numFmtId="10" fontId="17" fillId="3" borderId="1" xfId="3" applyNumberFormat="1" applyFont="1" applyFill="1" applyBorder="1">
      <alignment vertical="center"/>
    </xf>
    <xf numFmtId="0" fontId="11" fillId="3" borderId="2" xfId="4" applyFont="1" applyFill="1" applyBorder="1" applyAlignment="1">
      <alignment horizontal="left" vertical="center" wrapText="1"/>
    </xf>
    <xf numFmtId="43" fontId="10" fillId="3" borderId="2" xfId="1" applyFont="1" applyFill="1" applyBorder="1" applyAlignment="1">
      <alignment horizontal="left" vertical="center"/>
    </xf>
    <xf numFmtId="0" fontId="10" fillId="3" borderId="2" xfId="4" applyFont="1" applyFill="1" applyBorder="1" applyAlignment="1">
      <alignment horizontal="center" vertical="center"/>
    </xf>
    <xf numFmtId="43" fontId="10" fillId="3" borderId="1" xfId="5" applyFont="1" applyFill="1" applyBorder="1" applyAlignment="1">
      <alignment horizontal="center" vertical="center"/>
    </xf>
    <xf numFmtId="10" fontId="10" fillId="3" borderId="1" xfId="3" applyNumberFormat="1" applyFont="1" applyFill="1" applyBorder="1">
      <alignment vertical="center"/>
    </xf>
    <xf numFmtId="43" fontId="11" fillId="3" borderId="1" xfId="1" applyFont="1" applyFill="1" applyBorder="1" applyAlignment="1">
      <alignment horizontal="left" vertical="center"/>
    </xf>
    <xf numFmtId="0" fontId="22" fillId="3" borderId="0" xfId="4" applyFont="1" applyFill="1">
      <alignment vertical="center"/>
    </xf>
    <xf numFmtId="0" fontId="13" fillId="3" borderId="2" xfId="4" applyFont="1" applyFill="1" applyBorder="1" applyAlignment="1">
      <alignment horizontal="center" vertical="center"/>
    </xf>
    <xf numFmtId="0" fontId="9" fillId="3" borderId="1" xfId="4" applyFont="1" applyFill="1" applyBorder="1" applyAlignment="1">
      <alignment horizontal="center" vertical="center" wrapText="1"/>
    </xf>
    <xf numFmtId="0" fontId="9" fillId="3" borderId="2" xfId="4" applyFont="1" applyFill="1" applyBorder="1" applyAlignment="1">
      <alignment horizontal="center" vertical="center"/>
    </xf>
    <xf numFmtId="0" fontId="9" fillId="3" borderId="2" xfId="4" applyFont="1" applyFill="1" applyBorder="1" applyAlignment="1">
      <alignment horizontal="left" vertical="center" wrapText="1"/>
    </xf>
    <xf numFmtId="43" fontId="17" fillId="3" borderId="2" xfId="1" applyFont="1" applyFill="1" applyBorder="1" applyAlignment="1">
      <alignment horizontal="center" vertical="center"/>
    </xf>
    <xf numFmtId="0" fontId="9" fillId="3" borderId="2" xfId="4" applyFont="1" applyFill="1" applyBorder="1" applyAlignment="1">
      <alignment horizontal="left" vertical="center"/>
    </xf>
    <xf numFmtId="0" fontId="17" fillId="3" borderId="2" xfId="4" applyFont="1" applyFill="1" applyBorder="1" applyAlignment="1">
      <alignment horizontal="center" vertical="center"/>
    </xf>
    <xf numFmtId="43" fontId="17" fillId="3" borderId="2" xfId="1" applyFont="1" applyFill="1" applyBorder="1" applyAlignment="1">
      <alignment horizontal="left" vertical="center"/>
    </xf>
    <xf numFmtId="0" fontId="10" fillId="3" borderId="1" xfId="4" applyFont="1" applyFill="1" applyBorder="1" applyAlignment="1">
      <alignment horizontal="center" vertical="center"/>
    </xf>
    <xf numFmtId="43" fontId="11" fillId="3" borderId="0" xfId="4" applyNumberFormat="1" applyFont="1" applyFill="1">
      <alignment vertical="center"/>
    </xf>
    <xf numFmtId="0" fontId="11" fillId="3" borderId="0" xfId="4" applyFont="1" applyFill="1" applyAlignment="1">
      <alignment vertical="center" wrapText="1"/>
    </xf>
    <xf numFmtId="43" fontId="10" fillId="3" borderId="0" xfId="1" applyFont="1" applyFill="1" applyAlignment="1">
      <alignment horizontal="center" vertical="center"/>
    </xf>
    <xf numFmtId="0" fontId="10" fillId="3" borderId="0" xfId="4" applyFont="1" applyFill="1" applyAlignment="1">
      <alignment horizontal="center" vertical="center"/>
    </xf>
    <xf numFmtId="43" fontId="10" fillId="3" borderId="0" xfId="1" applyFont="1" applyFill="1">
      <alignment vertical="center"/>
    </xf>
    <xf numFmtId="43" fontId="11" fillId="3" borderId="0" xfId="5" applyFont="1" applyFill="1">
      <alignment vertical="center"/>
    </xf>
    <xf numFmtId="10" fontId="10" fillId="3" borderId="0" xfId="3" applyNumberFormat="1" applyFont="1" applyFill="1">
      <alignment vertical="center"/>
    </xf>
    <xf numFmtId="0" fontId="11" fillId="3" borderId="0" xfId="4" applyFont="1" applyFill="1" applyAlignment="1">
      <alignment horizontal="center" vertical="center"/>
    </xf>
    <xf numFmtId="0" fontId="11" fillId="3" borderId="0" xfId="4" applyFont="1" applyFill="1" applyAlignment="1">
      <alignment horizontal="left" vertical="center" wrapText="1"/>
    </xf>
    <xf numFmtId="0" fontId="11" fillId="3" borderId="0" xfId="4" applyFont="1" applyFill="1" applyAlignment="1">
      <alignment horizontal="left" vertical="center"/>
    </xf>
    <xf numFmtId="43" fontId="10" fillId="3" borderId="0" xfId="1" applyFont="1" applyFill="1" applyAlignment="1">
      <alignment horizontal="left" vertical="center"/>
    </xf>
    <xf numFmtId="43" fontId="23" fillId="3" borderId="0" xfId="1" applyFont="1" applyFill="1" applyAlignment="1">
      <alignment horizontal="left" vertical="center"/>
    </xf>
    <xf numFmtId="43" fontId="24" fillId="3" borderId="0" xfId="5" applyFont="1" applyFill="1">
      <alignment vertical="center"/>
    </xf>
    <xf numFmtId="43" fontId="23" fillId="3" borderId="0" xfId="1" applyFont="1" applyFill="1">
      <alignment vertical="center"/>
    </xf>
    <xf numFmtId="0" fontId="24" fillId="3" borderId="0" xfId="4" applyFont="1" applyFill="1">
      <alignment vertical="center"/>
    </xf>
    <xf numFmtId="43" fontId="24" fillId="3" borderId="0" xfId="4" applyNumberFormat="1" applyFont="1" applyFill="1">
      <alignment vertical="center"/>
    </xf>
    <xf numFmtId="0" fontId="9" fillId="5" borderId="1" xfId="4" applyFont="1" applyFill="1" applyBorder="1" applyAlignment="1">
      <alignment horizontal="center" vertical="center" wrapText="1"/>
    </xf>
    <xf numFmtId="0" fontId="17" fillId="5" borderId="1" xfId="4" applyFont="1" applyFill="1" applyBorder="1" applyAlignment="1">
      <alignment horizontal="center" vertical="center"/>
    </xf>
    <xf numFmtId="43" fontId="10" fillId="5" borderId="1" xfId="5" applyFont="1" applyFill="1" applyBorder="1" applyAlignment="1">
      <alignment horizontal="center" vertical="center"/>
    </xf>
    <xf numFmtId="10" fontId="17" fillId="5" borderId="1" xfId="3" applyNumberFormat="1" applyFont="1" applyFill="1" applyBorder="1">
      <alignment vertical="center"/>
    </xf>
    <xf numFmtId="0" fontId="21" fillId="3" borderId="0" xfId="4" applyFont="1" applyFill="1" applyAlignment="1">
      <alignment horizontal="center" vertical="center"/>
    </xf>
    <xf numFmtId="10" fontId="17" fillId="3" borderId="0" xfId="3" applyNumberFormat="1" applyFont="1" applyFill="1" applyBorder="1">
      <alignment vertical="center"/>
    </xf>
    <xf numFmtId="9" fontId="10" fillId="3" borderId="0" xfId="3" applyFont="1" applyFill="1" applyBorder="1" applyAlignment="1">
      <alignment horizontal="center" vertical="center"/>
    </xf>
    <xf numFmtId="0" fontId="10" fillId="3" borderId="0" xfId="3" applyNumberFormat="1" applyFont="1" applyFill="1" applyBorder="1" applyAlignment="1">
      <alignment horizontal="center" vertical="center"/>
    </xf>
    <xf numFmtId="10" fontId="10" fillId="3" borderId="0" xfId="3" applyNumberFormat="1" applyFont="1" applyFill="1" applyBorder="1">
      <alignment vertical="center"/>
    </xf>
    <xf numFmtId="10" fontId="17" fillId="5" borderId="0" xfId="3" applyNumberFormat="1" applyFont="1" applyFill="1" applyBorder="1">
      <alignment vertical="center"/>
    </xf>
    <xf numFmtId="10" fontId="13" fillId="3" borderId="11" xfId="3" applyNumberFormat="1" applyFont="1" applyFill="1" applyBorder="1" applyAlignment="1">
      <alignment horizontal="center" vertical="center" wrapText="1"/>
    </xf>
    <xf numFmtId="43" fontId="11" fillId="3" borderId="2" xfId="1" applyFont="1" applyFill="1" applyBorder="1" applyAlignment="1">
      <alignment horizontal="left" vertical="center"/>
    </xf>
    <xf numFmtId="43" fontId="9" fillId="3" borderId="6" xfId="1" applyFont="1" applyFill="1" applyBorder="1" applyAlignment="1">
      <alignment horizontal="center" vertical="center" wrapText="1"/>
    </xf>
    <xf numFmtId="43" fontId="9" fillId="3" borderId="4" xfId="1" applyFont="1" applyFill="1" applyBorder="1" applyAlignment="1">
      <alignment horizontal="center" vertical="center"/>
    </xf>
    <xf numFmtId="43" fontId="9" fillId="3" borderId="1" xfId="1" applyFont="1" applyFill="1" applyBorder="1" applyAlignment="1">
      <alignment horizontal="left" vertical="center"/>
    </xf>
    <xf numFmtId="43" fontId="11" fillId="3" borderId="1" xfId="1" applyFont="1" applyFill="1" applyBorder="1" applyAlignment="1">
      <alignment vertical="center" wrapText="1"/>
    </xf>
    <xf numFmtId="43" fontId="9" fillId="5" borderId="1" xfId="1" applyFont="1" applyFill="1" applyBorder="1" applyAlignment="1">
      <alignment horizontal="left" vertical="center" wrapText="1"/>
    </xf>
    <xf numFmtId="43" fontId="9" fillId="3" borderId="2" xfId="1" applyFont="1" applyFill="1" applyBorder="1" applyAlignment="1">
      <alignment horizontal="left" vertical="center"/>
    </xf>
    <xf numFmtId="43" fontId="9" fillId="3" borderId="1" xfId="1" applyFont="1" applyFill="1" applyBorder="1" applyAlignment="1">
      <alignment horizontal="center" vertical="center"/>
    </xf>
    <xf numFmtId="43" fontId="11" fillId="3" borderId="0" xfId="1" applyFont="1" applyFill="1">
      <alignment vertical="center"/>
    </xf>
    <xf numFmtId="43" fontId="11" fillId="3" borderId="0" xfId="1" applyFont="1" applyFill="1" applyAlignment="1">
      <alignment horizontal="left" vertical="center"/>
    </xf>
    <xf numFmtId="0" fontId="9" fillId="5" borderId="2" xfId="4" applyFont="1" applyFill="1" applyBorder="1" applyAlignment="1">
      <alignment horizontal="center" vertical="center"/>
    </xf>
    <xf numFmtId="0" fontId="9" fillId="5" borderId="2" xfId="4" applyFont="1" applyFill="1" applyBorder="1" applyAlignment="1">
      <alignment horizontal="left" vertical="center" wrapText="1"/>
    </xf>
    <xf numFmtId="0" fontId="9" fillId="5" borderId="2" xfId="4" applyFont="1" applyFill="1" applyBorder="1" applyAlignment="1">
      <alignment horizontal="center" vertical="center" wrapText="1"/>
    </xf>
    <xf numFmtId="43" fontId="17" fillId="5" borderId="2" xfId="1" applyFont="1" applyFill="1" applyBorder="1" applyAlignment="1">
      <alignment horizontal="center" vertical="center"/>
    </xf>
    <xf numFmtId="0" fontId="17" fillId="5" borderId="2" xfId="4" applyFont="1" applyFill="1" applyBorder="1" applyAlignment="1">
      <alignment horizontal="center" vertical="center"/>
    </xf>
    <xf numFmtId="43" fontId="17" fillId="5" borderId="2" xfId="1" applyFont="1" applyFill="1" applyBorder="1" applyAlignment="1">
      <alignment horizontal="left" vertical="center"/>
    </xf>
    <xf numFmtId="43" fontId="9" fillId="5" borderId="2" xfId="1" applyFont="1" applyFill="1" applyBorder="1" applyAlignment="1">
      <alignment horizontal="left" vertical="center" wrapText="1"/>
    </xf>
    <xf numFmtId="43" fontId="17" fillId="5" borderId="2" xfId="5" applyFont="1" applyFill="1" applyBorder="1">
      <alignment vertical="center"/>
    </xf>
    <xf numFmtId="43" fontId="11" fillId="3" borderId="2" xfId="1" applyFont="1" applyFill="1" applyBorder="1" applyAlignment="1">
      <alignment horizontal="center" vertical="center"/>
    </xf>
    <xf numFmtId="43" fontId="16" fillId="3" borderId="2" xfId="1" applyFont="1" applyFill="1" applyBorder="1" applyAlignment="1">
      <alignment horizontal="center" vertical="center"/>
    </xf>
    <xf numFmtId="0" fontId="12" fillId="3" borderId="2" xfId="4" applyFont="1" applyFill="1" applyBorder="1" applyAlignment="1">
      <alignment horizontal="center" vertical="center" wrapText="1"/>
    </xf>
    <xf numFmtId="43" fontId="21" fillId="3" borderId="0" xfId="1" applyFont="1" applyFill="1" applyBorder="1" applyAlignment="1">
      <alignment horizontal="center" vertical="center"/>
    </xf>
    <xf numFmtId="43" fontId="17" fillId="3" borderId="0" xfId="1" applyFont="1" applyFill="1" applyBorder="1">
      <alignment vertical="center"/>
    </xf>
    <xf numFmtId="43" fontId="10" fillId="3" borderId="0" xfId="1" applyFont="1" applyFill="1" applyBorder="1" applyAlignment="1">
      <alignment horizontal="center" vertical="center"/>
    </xf>
    <xf numFmtId="43" fontId="10" fillId="3" borderId="0" xfId="1" applyFont="1" applyFill="1" applyBorder="1">
      <alignment vertical="center"/>
    </xf>
    <xf numFmtId="10" fontId="11" fillId="3" borderId="0" xfId="3" applyNumberFormat="1" applyFont="1" applyFill="1">
      <alignment vertical="center"/>
    </xf>
    <xf numFmtId="10" fontId="17" fillId="3" borderId="0" xfId="3" applyNumberFormat="1" applyFont="1" applyFill="1" applyBorder="1" applyAlignment="1">
      <alignment vertical="center" wrapText="1"/>
    </xf>
    <xf numFmtId="0" fontId="10" fillId="3" borderId="2" xfId="4" applyFont="1" applyFill="1" applyBorder="1" applyAlignment="1">
      <alignment horizontal="center" vertical="center" wrapText="1"/>
    </xf>
    <xf numFmtId="43" fontId="0" fillId="0" borderId="0" xfId="1" applyFont="1" applyAlignment="1"/>
    <xf numFmtId="43" fontId="10" fillId="6" borderId="1" xfId="5" applyFont="1" applyFill="1" applyBorder="1">
      <alignment vertical="center"/>
    </xf>
    <xf numFmtId="43" fontId="10" fillId="2" borderId="1" xfId="1" applyFont="1" applyFill="1" applyBorder="1" applyAlignment="1">
      <alignment horizontal="left" vertical="center"/>
    </xf>
    <xf numFmtId="43" fontId="16" fillId="2" borderId="1" xfId="5" applyFont="1" applyFill="1" applyBorder="1">
      <alignment vertical="center"/>
    </xf>
    <xf numFmtId="43" fontId="9" fillId="3" borderId="2" xfId="1" applyFont="1" applyFill="1" applyBorder="1" applyAlignment="1">
      <alignment horizontal="left" vertical="center" wrapText="1"/>
    </xf>
    <xf numFmtId="43" fontId="17" fillId="3" borderId="2" xfId="5" applyFont="1" applyFill="1" applyBorder="1">
      <alignment vertical="center"/>
    </xf>
    <xf numFmtId="43" fontId="17" fillId="6" borderId="1" xfId="5" applyFont="1" applyFill="1" applyBorder="1">
      <alignment vertical="center"/>
    </xf>
    <xf numFmtId="43" fontId="16" fillId="6" borderId="1" xfId="5" applyFont="1" applyFill="1" applyBorder="1">
      <alignment vertical="center"/>
    </xf>
    <xf numFmtId="43" fontId="16" fillId="6" borderId="2" xfId="5" applyFont="1" applyFill="1" applyBorder="1" applyAlignment="1">
      <alignment vertical="center"/>
    </xf>
    <xf numFmtId="43" fontId="16" fillId="6" borderId="4" xfId="5" applyFont="1" applyFill="1" applyBorder="1" applyAlignment="1">
      <alignment vertical="center"/>
    </xf>
    <xf numFmtId="43" fontId="10" fillId="2" borderId="1" xfId="1" applyFont="1" applyFill="1" applyBorder="1" applyAlignment="1">
      <alignment vertical="center" wrapText="1"/>
    </xf>
    <xf numFmtId="43" fontId="16" fillId="7" borderId="1" xfId="5" applyFont="1" applyFill="1" applyBorder="1">
      <alignment vertical="center"/>
    </xf>
    <xf numFmtId="43" fontId="17" fillId="2" borderId="1" xfId="5" applyFont="1" applyFill="1" applyBorder="1">
      <alignment vertical="center"/>
    </xf>
    <xf numFmtId="43" fontId="10" fillId="3" borderId="4" xfId="5" applyFont="1" applyFill="1" applyBorder="1" applyAlignment="1">
      <alignment vertical="center"/>
    </xf>
    <xf numFmtId="43" fontId="10" fillId="3" borderId="1" xfId="5" applyFont="1" applyFill="1" applyBorder="1" applyAlignment="1">
      <alignment vertical="center"/>
    </xf>
    <xf numFmtId="0" fontId="9" fillId="8" borderId="1" xfId="4" applyFont="1" applyFill="1" applyBorder="1" applyAlignment="1">
      <alignment horizontal="center" vertical="center"/>
    </xf>
    <xf numFmtId="0" fontId="9" fillId="8" borderId="1" xfId="4" applyFont="1" applyFill="1" applyBorder="1" applyAlignment="1">
      <alignment horizontal="left" vertical="center" wrapText="1"/>
    </xf>
    <xf numFmtId="43" fontId="17" fillId="8" borderId="1" xfId="1" applyFont="1" applyFill="1" applyBorder="1" applyAlignment="1">
      <alignment horizontal="center" vertical="center"/>
    </xf>
    <xf numFmtId="0" fontId="9" fillId="8" borderId="1" xfId="4" applyFont="1" applyFill="1" applyBorder="1" applyAlignment="1">
      <alignment horizontal="left" vertical="center"/>
    </xf>
    <xf numFmtId="0" fontId="17" fillId="8" borderId="1" xfId="4" applyFont="1" applyFill="1" applyBorder="1" applyAlignment="1">
      <alignment horizontal="center" vertical="center"/>
    </xf>
    <xf numFmtId="43" fontId="17" fillId="8" borderId="1" xfId="1" applyFont="1" applyFill="1" applyBorder="1" applyAlignment="1">
      <alignment horizontal="left" vertical="center"/>
    </xf>
    <xf numFmtId="43" fontId="9" fillId="8" borderId="1" xfId="1" applyFont="1" applyFill="1" applyBorder="1" applyAlignment="1">
      <alignment horizontal="left" vertical="center"/>
    </xf>
    <xf numFmtId="43" fontId="17" fillId="8" borderId="1" xfId="5" applyFont="1" applyFill="1" applyBorder="1">
      <alignment vertical="center"/>
    </xf>
    <xf numFmtId="43" fontId="17" fillId="8" borderId="1" xfId="5" applyFont="1" applyFill="1" applyBorder="1" applyAlignment="1">
      <alignment horizontal="center" vertical="center"/>
    </xf>
    <xf numFmtId="10" fontId="17" fillId="8" borderId="1" xfId="3" applyNumberFormat="1" applyFont="1" applyFill="1" applyBorder="1">
      <alignment vertical="center"/>
    </xf>
    <xf numFmtId="43" fontId="17" fillId="8" borderId="0" xfId="1" applyFont="1" applyFill="1" applyBorder="1">
      <alignment vertical="center"/>
    </xf>
    <xf numFmtId="10" fontId="17" fillId="8" borderId="0" xfId="3" applyNumberFormat="1" applyFont="1" applyFill="1" applyBorder="1">
      <alignment vertical="center"/>
    </xf>
    <xf numFmtId="0" fontId="9" fillId="8" borderId="0" xfId="4" applyFont="1" applyFill="1">
      <alignment vertical="center"/>
    </xf>
    <xf numFmtId="10" fontId="10" fillId="8" borderId="1" xfId="3" applyNumberFormat="1" applyFont="1" applyFill="1" applyBorder="1">
      <alignment vertical="center"/>
    </xf>
    <xf numFmtId="43" fontId="10" fillId="8" borderId="0" xfId="1" applyFont="1" applyFill="1" applyBorder="1">
      <alignment vertical="center"/>
    </xf>
    <xf numFmtId="10" fontId="10" fillId="8" borderId="0" xfId="3" applyNumberFormat="1" applyFont="1" applyFill="1" applyBorder="1">
      <alignment vertical="center"/>
    </xf>
    <xf numFmtId="0" fontId="13" fillId="8" borderId="2" xfId="4" applyFont="1" applyFill="1" applyBorder="1" applyAlignment="1">
      <alignment horizontal="center" vertical="center"/>
    </xf>
    <xf numFmtId="0" fontId="9" fillId="8" borderId="1" xfId="4" applyFont="1" applyFill="1" applyBorder="1" applyAlignment="1">
      <alignment horizontal="center" vertical="center" wrapText="1"/>
    </xf>
    <xf numFmtId="43" fontId="9" fillId="8" borderId="1" xfId="1" applyFont="1" applyFill="1" applyBorder="1" applyAlignment="1">
      <alignment horizontal="left" vertical="center" wrapText="1"/>
    </xf>
    <xf numFmtId="43" fontId="10" fillId="8" borderId="1" xfId="5" applyFont="1" applyFill="1" applyBorder="1" applyAlignment="1">
      <alignment horizontal="center" vertical="center"/>
    </xf>
    <xf numFmtId="0" fontId="9" fillId="8" borderId="2" xfId="4" applyFont="1" applyFill="1" applyBorder="1" applyAlignment="1">
      <alignment horizontal="center" vertical="center"/>
    </xf>
    <xf numFmtId="0" fontId="9" fillId="8" borderId="2" xfId="4" applyFont="1" applyFill="1" applyBorder="1" applyAlignment="1">
      <alignment horizontal="left" vertical="center" wrapText="1"/>
    </xf>
    <xf numFmtId="43" fontId="17" fillId="8" borderId="2" xfId="1" applyFont="1" applyFill="1" applyBorder="1" applyAlignment="1">
      <alignment horizontal="center" vertical="center"/>
    </xf>
    <xf numFmtId="0" fontId="9" fillId="8" borderId="2" xfId="4" applyFont="1" applyFill="1" applyBorder="1" applyAlignment="1">
      <alignment horizontal="left" vertical="center"/>
    </xf>
    <xf numFmtId="0" fontId="17" fillId="8" borderId="2" xfId="4" applyFont="1" applyFill="1" applyBorder="1" applyAlignment="1">
      <alignment horizontal="center" vertical="center"/>
    </xf>
    <xf numFmtId="43" fontId="17" fillId="8" borderId="2" xfId="1" applyFont="1" applyFill="1" applyBorder="1" applyAlignment="1">
      <alignment horizontal="left" vertical="center"/>
    </xf>
    <xf numFmtId="43" fontId="9" fillId="8" borderId="2" xfId="1" applyFont="1" applyFill="1" applyBorder="1" applyAlignment="1">
      <alignment horizontal="left" vertical="center"/>
    </xf>
    <xf numFmtId="0" fontId="11" fillId="8" borderId="2" xfId="4" applyFont="1" applyFill="1" applyBorder="1" applyAlignment="1">
      <alignment horizontal="left" vertical="center" wrapText="1"/>
    </xf>
    <xf numFmtId="43" fontId="9" fillId="8" borderId="1" xfId="1" applyFont="1" applyFill="1" applyBorder="1" applyAlignment="1">
      <alignment horizontal="center" vertical="center"/>
    </xf>
    <xf numFmtId="43" fontId="25" fillId="8" borderId="1" xfId="5" applyFont="1" applyFill="1" applyBorder="1">
      <alignment vertical="center"/>
    </xf>
    <xf numFmtId="0" fontId="0" fillId="0" borderId="0" xfId="0" applyAlignment="1">
      <alignment horizontal="center"/>
    </xf>
    <xf numFmtId="0" fontId="0" fillId="0" borderId="1" xfId="0" applyBorder="1" applyAlignment="1">
      <alignment horizontal="center" vertical="center"/>
    </xf>
    <xf numFmtId="43" fontId="0" fillId="0" borderId="1" xfId="1" applyFont="1" applyBorder="1" applyAlignment="1">
      <alignment vertical="center"/>
    </xf>
    <xf numFmtId="43" fontId="0" fillId="0" borderId="0" xfId="1" applyFont="1" applyAlignment="1">
      <alignment vertical="center"/>
    </xf>
    <xf numFmtId="43" fontId="26" fillId="0" borderId="0" xfId="1" applyFont="1" applyAlignment="1">
      <alignment horizontal="righ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8" fillId="0" borderId="1" xfId="0" applyFont="1" applyBorder="1" applyAlignment="1">
      <alignment horizontal="center" vertical="center"/>
    </xf>
    <xf numFmtId="0" fontId="29" fillId="0" borderId="1" xfId="0" applyFont="1" applyBorder="1" applyAlignment="1">
      <alignment horizontal="center" vertical="center"/>
    </xf>
    <xf numFmtId="0" fontId="31" fillId="0" borderId="0" xfId="0" applyFont="1" applyAlignment="1">
      <alignment horizontal="left" vertical="center"/>
    </xf>
    <xf numFmtId="0" fontId="32" fillId="0" borderId="0" xfId="6" applyFont="1" applyAlignment="1">
      <alignment vertical="center"/>
    </xf>
    <xf numFmtId="0" fontId="33" fillId="0" borderId="0" xfId="6" applyFont="1" applyAlignment="1">
      <alignment horizontal="center" vertical="center"/>
    </xf>
    <xf numFmtId="0" fontId="33" fillId="0" borderId="0" xfId="6" applyFont="1" applyAlignment="1">
      <alignment vertical="center"/>
    </xf>
    <xf numFmtId="0" fontId="33" fillId="0" borderId="0" xfId="6" applyFont="1" applyAlignment="1">
      <alignment horizontal="left" vertical="center"/>
    </xf>
    <xf numFmtId="0" fontId="26" fillId="0" borderId="0" xfId="6" applyFont="1" applyAlignment="1">
      <alignment vertical="center"/>
    </xf>
    <xf numFmtId="0" fontId="35" fillId="0" borderId="1" xfId="6" applyFont="1" applyBorder="1" applyAlignment="1">
      <alignment horizontal="center" vertical="center" wrapText="1"/>
    </xf>
    <xf numFmtId="0" fontId="35" fillId="0" borderId="1" xfId="6" applyFont="1" applyBorder="1" applyAlignment="1">
      <alignment horizontal="center" vertical="center"/>
    </xf>
    <xf numFmtId="0" fontId="36" fillId="0" borderId="0" xfId="6" applyFont="1" applyAlignment="1">
      <alignment vertical="center"/>
    </xf>
    <xf numFmtId="0" fontId="38" fillId="0" borderId="1" xfId="6" applyFont="1" applyBorder="1" applyAlignment="1">
      <alignment horizontal="center" vertical="center" wrapText="1"/>
    </xf>
    <xf numFmtId="0" fontId="38" fillId="0" borderId="2" xfId="6" applyFont="1" applyBorder="1" applyAlignment="1">
      <alignment horizontal="center" vertical="center" wrapText="1"/>
    </xf>
    <xf numFmtId="0" fontId="37" fillId="0" borderId="1" xfId="6" applyFont="1" applyBorder="1" applyAlignment="1">
      <alignment horizontal="justify" vertical="center" wrapText="1"/>
    </xf>
    <xf numFmtId="0" fontId="38" fillId="0" borderId="2" xfId="6" applyFont="1" applyBorder="1" applyAlignment="1">
      <alignment horizontal="left" vertical="center" wrapText="1"/>
    </xf>
    <xf numFmtId="0" fontId="38" fillId="0" borderId="2" xfId="6" applyFont="1" applyBorder="1" applyAlignment="1">
      <alignment horizontal="center" vertical="center"/>
    </xf>
    <xf numFmtId="0" fontId="38" fillId="0" borderId="3" xfId="6" applyFont="1" applyBorder="1" applyAlignment="1">
      <alignment horizontal="left" vertical="center" wrapText="1"/>
    </xf>
    <xf numFmtId="0" fontId="38" fillId="0" borderId="4" xfId="6" applyFont="1" applyBorder="1" applyAlignment="1">
      <alignment horizontal="left" vertical="center" wrapText="1"/>
    </xf>
    <xf numFmtId="0" fontId="37" fillId="0" borderId="2" xfId="6" applyFont="1" applyBorder="1" applyAlignment="1">
      <alignment horizontal="center" vertical="center" wrapText="1"/>
    </xf>
    <xf numFmtId="0" fontId="38" fillId="0" borderId="1" xfId="6" applyFont="1" applyBorder="1" applyAlignment="1">
      <alignment horizontal="justify" vertical="center" wrapText="1"/>
    </xf>
    <xf numFmtId="0" fontId="38" fillId="0" borderId="2" xfId="6" applyFont="1" applyBorder="1" applyAlignment="1">
      <alignment horizontal="justify" vertical="center" wrapText="1"/>
    </xf>
    <xf numFmtId="0" fontId="38" fillId="0" borderId="1" xfId="6" applyFont="1" applyBorder="1" applyAlignment="1">
      <alignment horizontal="left" vertical="center" wrapText="1"/>
    </xf>
    <xf numFmtId="0" fontId="38" fillId="0" borderId="1" xfId="6" applyFont="1" applyBorder="1" applyAlignment="1">
      <alignment horizontal="center" vertical="center"/>
    </xf>
    <xf numFmtId="0" fontId="37" fillId="0" borderId="1" xfId="6" applyFont="1" applyBorder="1" applyAlignment="1">
      <alignment horizontal="center" vertical="center" wrapText="1"/>
    </xf>
    <xf numFmtId="0" fontId="37" fillId="0" borderId="1" xfId="6" applyFont="1" applyBorder="1" applyAlignment="1">
      <alignment vertical="center" wrapText="1"/>
    </xf>
    <xf numFmtId="0" fontId="37" fillId="0" borderId="2" xfId="6" applyFont="1" applyBorder="1" applyAlignment="1">
      <alignment vertical="center" wrapText="1"/>
    </xf>
    <xf numFmtId="0" fontId="39" fillId="0" borderId="0" xfId="6" applyFont="1" applyAlignment="1">
      <alignment vertical="center"/>
    </xf>
    <xf numFmtId="0" fontId="26" fillId="0" borderId="0" xfId="6" applyFont="1" applyAlignment="1">
      <alignment vertical="top"/>
    </xf>
    <xf numFmtId="0" fontId="38" fillId="0" borderId="1" xfId="6" applyFont="1" applyBorder="1" applyAlignment="1">
      <alignment vertical="center" wrapText="1"/>
    </xf>
    <xf numFmtId="0" fontId="26" fillId="0" borderId="0" xfId="6" applyFont="1" applyAlignment="1">
      <alignment horizontal="center" vertical="center"/>
    </xf>
    <xf numFmtId="0" fontId="26" fillId="0" borderId="0" xfId="6" applyFont="1" applyAlignment="1">
      <alignment horizontal="left" vertical="center"/>
    </xf>
    <xf numFmtId="0" fontId="37" fillId="0" borderId="3" xfId="6" applyFont="1" applyBorder="1" applyAlignment="1">
      <alignment vertical="center" wrapText="1"/>
    </xf>
    <xf numFmtId="0" fontId="45" fillId="0" borderId="1" xfId="6" applyFont="1" applyBorder="1" applyAlignment="1">
      <alignment horizontal="center" vertical="center" wrapText="1"/>
    </xf>
    <xf numFmtId="0" fontId="48" fillId="0" borderId="0" xfId="2" applyFont="1" applyAlignment="1">
      <alignment horizontal="center" vertical="center"/>
    </xf>
    <xf numFmtId="0" fontId="49" fillId="9" borderId="1" xfId="2" applyFont="1" applyFill="1" applyBorder="1" applyAlignment="1">
      <alignment horizontal="center" vertical="center" wrapText="1"/>
    </xf>
    <xf numFmtId="0" fontId="50" fillId="9" borderId="1" xfId="2" applyFont="1" applyFill="1" applyBorder="1" applyAlignment="1">
      <alignment horizontal="left" vertical="center" wrapText="1"/>
    </xf>
    <xf numFmtId="0" fontId="50" fillId="9" borderId="1" xfId="2" applyFont="1" applyFill="1" applyBorder="1" applyAlignment="1">
      <alignment horizontal="justify" vertical="center" wrapText="1"/>
    </xf>
    <xf numFmtId="0" fontId="4" fillId="9" borderId="1" xfId="2" applyFill="1" applyBorder="1" applyAlignment="1">
      <alignment horizontal="justify" vertical="center" wrapText="1"/>
    </xf>
    <xf numFmtId="0" fontId="50" fillId="9" borderId="2" xfId="2" applyFont="1" applyFill="1" applyBorder="1" applyAlignment="1">
      <alignment horizontal="left" vertical="center" wrapText="1"/>
    </xf>
    <xf numFmtId="0" fontId="50" fillId="9" borderId="3" xfId="2" applyFont="1" applyFill="1" applyBorder="1" applyAlignment="1">
      <alignment horizontal="left" vertical="center" wrapText="1"/>
    </xf>
    <xf numFmtId="0" fontId="50" fillId="9" borderId="4" xfId="2" applyFont="1" applyFill="1" applyBorder="1" applyAlignment="1">
      <alignment horizontal="left" vertical="center" wrapText="1"/>
    </xf>
    <xf numFmtId="0" fontId="50" fillId="9" borderId="2" xfId="2" applyFont="1" applyFill="1" applyBorder="1" applyAlignment="1">
      <alignment horizontal="justify" vertical="center" wrapText="1"/>
    </xf>
    <xf numFmtId="0" fontId="50" fillId="9" borderId="3" xfId="2" applyFont="1" applyFill="1" applyBorder="1" applyAlignment="1">
      <alignment horizontal="justify" vertical="center" wrapText="1"/>
    </xf>
    <xf numFmtId="0" fontId="50" fillId="9" borderId="4" xfId="2" applyFont="1" applyFill="1" applyBorder="1" applyAlignment="1">
      <alignment horizontal="justify" vertical="center" wrapText="1"/>
    </xf>
    <xf numFmtId="0" fontId="4" fillId="9" borderId="2" xfId="2" applyFill="1" applyBorder="1" applyAlignment="1">
      <alignment horizontal="justify" vertical="center" wrapText="1"/>
    </xf>
    <xf numFmtId="0" fontId="4" fillId="0" borderId="3" xfId="2" applyBorder="1" applyAlignment="1">
      <alignment horizontal="center" vertical="center"/>
    </xf>
    <xf numFmtId="0" fontId="4" fillId="0" borderId="4" xfId="2" applyBorder="1" applyAlignment="1">
      <alignment horizontal="center" vertical="center"/>
    </xf>
    <xf numFmtId="0" fontId="44" fillId="9" borderId="1" xfId="2" applyFont="1" applyFill="1" applyBorder="1" applyAlignment="1">
      <alignment horizontal="justify" vertical="center" wrapText="1"/>
    </xf>
    <xf numFmtId="0" fontId="45" fillId="0" borderId="0" xfId="80">
      <alignment vertical="center"/>
    </xf>
    <xf numFmtId="0" fontId="76" fillId="0" borderId="0" xfId="80" applyFont="1">
      <alignment vertical="center"/>
    </xf>
    <xf numFmtId="0" fontId="44" fillId="0" borderId="0" xfId="80" applyFont="1">
      <alignment vertical="center"/>
    </xf>
    <xf numFmtId="0" fontId="76" fillId="0" borderId="1" xfId="80" applyFont="1" applyBorder="1">
      <alignment vertical="center"/>
    </xf>
    <xf numFmtId="0" fontId="76" fillId="0" borderId="1" xfId="80" applyFont="1" applyBorder="1" applyAlignment="1">
      <alignment horizontal="center" vertical="center"/>
    </xf>
    <xf numFmtId="0" fontId="45" fillId="0" borderId="1" xfId="80" applyBorder="1">
      <alignment vertical="center"/>
    </xf>
    <xf numFmtId="58" fontId="77" fillId="0" borderId="1" xfId="80" quotePrefix="1" applyNumberFormat="1" applyFont="1" applyBorder="1" applyAlignment="1">
      <alignment horizontal="center" vertical="center"/>
    </xf>
    <xf numFmtId="0" fontId="76" fillId="0" borderId="1" xfId="80" applyFont="1" applyBorder="1" applyAlignment="1">
      <alignment vertical="center" wrapText="1"/>
    </xf>
    <xf numFmtId="0" fontId="45" fillId="0" borderId="0" xfId="80" applyAlignment="1">
      <alignment horizontal="center" vertical="center"/>
    </xf>
    <xf numFmtId="0" fontId="50" fillId="2" borderId="1" xfId="2" applyFont="1" applyFill="1" applyBorder="1" applyAlignment="1">
      <alignment horizontal="justify" vertical="center" wrapText="1"/>
    </xf>
    <xf numFmtId="0" fontId="50" fillId="2" borderId="2" xfId="2" applyFont="1" applyFill="1" applyBorder="1" applyAlignment="1">
      <alignment horizontal="justify" vertical="center" wrapText="1"/>
    </xf>
    <xf numFmtId="0" fontId="4" fillId="2" borderId="0" xfId="2" applyFill="1">
      <alignment vertical="center"/>
    </xf>
    <xf numFmtId="0" fontId="50" fillId="2" borderId="3" xfId="2" applyFont="1" applyFill="1" applyBorder="1" applyAlignment="1">
      <alignment horizontal="justify" vertical="center" wrapText="1"/>
    </xf>
    <xf numFmtId="0" fontId="75" fillId="2" borderId="1" xfId="2" applyFont="1" applyFill="1" applyBorder="1" applyAlignment="1">
      <alignment horizontal="justify" vertical="center" wrapText="1"/>
    </xf>
    <xf numFmtId="0" fontId="50" fillId="2" borderId="4" xfId="2" applyFont="1" applyFill="1" applyBorder="1" applyAlignment="1">
      <alignment horizontal="justify" vertical="center" wrapText="1"/>
    </xf>
    <xf numFmtId="0" fontId="35" fillId="0" borderId="0" xfId="80" applyFont="1">
      <alignment vertical="center"/>
    </xf>
    <xf numFmtId="0" fontId="80" fillId="9" borderId="1" xfId="80" applyFont="1" applyFill="1" applyBorder="1" applyAlignment="1">
      <alignment horizontal="center" vertical="center" wrapText="1"/>
    </xf>
    <xf numFmtId="0" fontId="82" fillId="9" borderId="1" xfId="80" applyFont="1" applyFill="1" applyBorder="1" applyAlignment="1">
      <alignment horizontal="center" vertical="center" wrapText="1"/>
    </xf>
    <xf numFmtId="0" fontId="82" fillId="9" borderId="1" xfId="80" applyFont="1" applyFill="1" applyBorder="1" applyAlignment="1">
      <alignment horizontal="justify" vertical="center" wrapText="1"/>
    </xf>
    <xf numFmtId="0" fontId="38" fillId="0" borderId="1" xfId="80" applyFont="1" applyBorder="1">
      <alignment vertical="center"/>
    </xf>
    <xf numFmtId="0" fontId="80" fillId="9" borderId="1" xfId="80" applyFont="1" applyFill="1" applyBorder="1" applyAlignment="1">
      <alignment horizontal="left" vertical="center" wrapText="1"/>
    </xf>
    <xf numFmtId="0" fontId="80" fillId="9" borderId="1" xfId="80" applyFont="1" applyFill="1" applyBorder="1" applyAlignment="1">
      <alignment horizontal="justify" vertical="center" wrapText="1"/>
    </xf>
    <xf numFmtId="0" fontId="83" fillId="9" borderId="1" xfId="80" applyFont="1" applyFill="1" applyBorder="1" applyAlignment="1">
      <alignment horizontal="justify" vertical="center" wrapText="1"/>
    </xf>
    <xf numFmtId="0" fontId="45" fillId="0" borderId="1" xfId="80" applyBorder="1" applyAlignment="1">
      <alignment vertical="center" wrapText="1"/>
    </xf>
    <xf numFmtId="0" fontId="12" fillId="0" borderId="1" xfId="80" applyFont="1" applyBorder="1" applyAlignment="1">
      <alignment horizontal="center" vertical="center"/>
    </xf>
    <xf numFmtId="0" fontId="12" fillId="0" borderId="1" xfId="80" applyFont="1" applyBorder="1" applyAlignment="1">
      <alignment horizontal="center" vertical="center" wrapText="1"/>
    </xf>
    <xf numFmtId="0" fontId="86" fillId="0" borderId="0" xfId="0" applyFont="1" applyAlignment="1">
      <alignment horizontal="left" vertical="center"/>
    </xf>
    <xf numFmtId="43" fontId="87" fillId="0" borderId="0" xfId="1" applyFont="1" applyAlignment="1">
      <alignment horizontal="right" vertical="center"/>
    </xf>
    <xf numFmtId="0" fontId="32" fillId="0" borderId="0" xfId="0" applyFont="1" applyAlignment="1">
      <alignment horizontal="center" vertical="center"/>
    </xf>
    <xf numFmtId="0" fontId="86" fillId="0" borderId="1" xfId="0" applyFont="1" applyBorder="1" applyAlignment="1">
      <alignment horizontal="center" vertical="center"/>
    </xf>
    <xf numFmtId="195" fontId="86" fillId="0" borderId="1" xfId="1" applyNumberFormat="1" applyFont="1" applyBorder="1" applyAlignment="1">
      <alignment horizontal="right" vertical="center"/>
    </xf>
    <xf numFmtId="0" fontId="86" fillId="0" borderId="1" xfId="0" applyFont="1" applyBorder="1" applyAlignment="1">
      <alignment horizontal="right" vertical="center"/>
    </xf>
    <xf numFmtId="0" fontId="83" fillId="0" borderId="1" xfId="0" applyFont="1" applyBorder="1" applyAlignment="1">
      <alignment horizontal="left" vertical="center" wrapText="1"/>
    </xf>
    <xf numFmtId="0" fontId="89" fillId="0" borderId="1" xfId="0" applyFont="1" applyBorder="1" applyAlignment="1">
      <alignment horizontal="left" vertical="center"/>
    </xf>
    <xf numFmtId="0" fontId="80" fillId="0" borderId="1" xfId="0" applyFont="1" applyBorder="1" applyAlignment="1">
      <alignment horizontal="center" vertical="center" wrapText="1"/>
    </xf>
    <xf numFmtId="9" fontId="86" fillId="0" borderId="1" xfId="3" applyFont="1" applyBorder="1" applyAlignment="1">
      <alignment horizontal="center" vertical="center"/>
    </xf>
    <xf numFmtId="0" fontId="40" fillId="0" borderId="1" xfId="0" applyFont="1" applyBorder="1" applyAlignment="1">
      <alignment horizontal="center" vertical="center"/>
    </xf>
    <xf numFmtId="0" fontId="90" fillId="3" borderId="1" xfId="0" applyFont="1" applyFill="1" applyBorder="1" applyAlignment="1">
      <alignment horizontal="center" vertical="center" wrapText="1"/>
    </xf>
    <xf numFmtId="0" fontId="0" fillId="0" borderId="1" xfId="0" applyBorder="1" applyAlignment="1">
      <alignment wrapText="1"/>
    </xf>
    <xf numFmtId="10" fontId="0" fillId="0" borderId="0" xfId="3" applyNumberFormat="1" applyFont="1" applyAlignment="1"/>
    <xf numFmtId="0" fontId="0" fillId="0" borderId="1" xfId="0" applyBorder="1" applyAlignment="1">
      <alignment vertical="center" wrapText="1"/>
    </xf>
    <xf numFmtId="0" fontId="92" fillId="9" borderId="1" xfId="80" applyFont="1" applyFill="1" applyBorder="1" applyAlignment="1">
      <alignment horizontal="justify" vertical="center" wrapText="1"/>
    </xf>
    <xf numFmtId="0" fontId="37" fillId="11" borderId="1" xfId="0" applyFont="1" applyFill="1" applyBorder="1" applyAlignment="1">
      <alignment vertical="center" wrapText="1"/>
    </xf>
    <xf numFmtId="0" fontId="38" fillId="0" borderId="1" xfId="80" applyFont="1" applyBorder="1" applyAlignment="1">
      <alignment horizontal="center" vertical="center"/>
    </xf>
    <xf numFmtId="10" fontId="29" fillId="0" borderId="0" xfId="3" applyNumberFormat="1" applyFont="1" applyAlignment="1">
      <alignment horizontal="left" vertical="center"/>
    </xf>
    <xf numFmtId="0" fontId="85" fillId="0" borderId="1" xfId="0" applyFont="1" applyBorder="1" applyAlignment="1">
      <alignment horizontal="center" vertical="center"/>
    </xf>
    <xf numFmtId="0" fontId="32" fillId="0" borderId="1" xfId="0" applyFont="1" applyBorder="1" applyAlignment="1">
      <alignment horizontal="center" vertical="center"/>
    </xf>
    <xf numFmtId="0" fontId="27" fillId="0" borderId="1" xfId="0" applyFont="1" applyBorder="1" applyAlignment="1">
      <alignment horizontal="center" vertical="center"/>
    </xf>
    <xf numFmtId="0" fontId="89" fillId="0" borderId="1" xfId="0" applyFont="1" applyBorder="1" applyAlignment="1">
      <alignment horizontal="center" vertical="center"/>
    </xf>
    <xf numFmtId="0" fontId="38" fillId="0" borderId="1" xfId="80" applyFont="1" applyBorder="1" applyAlignment="1">
      <alignment vertical="center" wrapText="1"/>
    </xf>
    <xf numFmtId="0" fontId="38" fillId="0" borderId="1" xfId="0" applyFont="1" applyBorder="1" applyAlignment="1">
      <alignment horizontal="center" vertical="center"/>
    </xf>
    <xf numFmtId="0" fontId="80" fillId="9" borderId="1" xfId="0" applyFont="1" applyFill="1" applyBorder="1" applyAlignment="1">
      <alignment horizontal="justify" vertical="center" wrapText="1"/>
    </xf>
    <xf numFmtId="0" fontId="38" fillId="0" borderId="1" xfId="0" applyFont="1" applyBorder="1" applyAlignment="1">
      <alignment vertical="center"/>
    </xf>
    <xf numFmtId="0" fontId="96" fillId="9" borderId="1" xfId="80" applyFont="1" applyFill="1" applyBorder="1" applyAlignment="1">
      <alignment horizontal="justify" vertical="center" wrapText="1"/>
    </xf>
    <xf numFmtId="0" fontId="29" fillId="3" borderId="0" xfId="0" applyFont="1" applyFill="1" applyAlignment="1">
      <alignment horizontal="center" vertical="center" wrapText="1"/>
    </xf>
    <xf numFmtId="43" fontId="87" fillId="3" borderId="0" xfId="1" applyFont="1" applyFill="1" applyAlignment="1">
      <alignment horizontal="right" vertical="center" wrapText="1"/>
    </xf>
    <xf numFmtId="0" fontId="88" fillId="3" borderId="1" xfId="0" applyFont="1" applyFill="1" applyBorder="1" applyAlignment="1">
      <alignment horizontal="center" vertical="center" wrapText="1"/>
    </xf>
    <xf numFmtId="195" fontId="33" fillId="3" borderId="1" xfId="0" applyNumberFormat="1" applyFont="1" applyFill="1" applyBorder="1" applyAlignment="1">
      <alignment horizontal="left" vertical="center"/>
    </xf>
    <xf numFmtId="0" fontId="98" fillId="0" borderId="0" xfId="0" applyFont="1" applyAlignment="1">
      <alignment horizontal="left" vertical="center"/>
    </xf>
    <xf numFmtId="0" fontId="38" fillId="0" borderId="0" xfId="80" applyFont="1">
      <alignment vertical="center"/>
    </xf>
    <xf numFmtId="194" fontId="33" fillId="3" borderId="1" xfId="0" applyNumberFormat="1" applyFont="1" applyFill="1" applyBorder="1" applyAlignment="1">
      <alignment horizontal="left" vertical="center"/>
    </xf>
    <xf numFmtId="0" fontId="86" fillId="3" borderId="0" xfId="0" applyFont="1" applyFill="1" applyAlignment="1">
      <alignment horizontal="left" vertical="center" wrapText="1"/>
    </xf>
    <xf numFmtId="0" fontId="29" fillId="3" borderId="0" xfId="0" applyFont="1" applyFill="1" applyAlignment="1">
      <alignment horizontal="left" vertical="center" wrapText="1"/>
    </xf>
    <xf numFmtId="0" fontId="29" fillId="3" borderId="0" xfId="0" applyFont="1" applyFill="1" applyAlignment="1">
      <alignment vertical="center" wrapText="1"/>
    </xf>
    <xf numFmtId="0" fontId="32" fillId="3" borderId="0" xfId="0" applyFont="1" applyFill="1" applyAlignment="1">
      <alignment horizontal="center" vertical="center" wrapText="1"/>
    </xf>
    <xf numFmtId="0" fontId="30" fillId="3" borderId="0" xfId="0" applyFont="1" applyFill="1" applyAlignment="1">
      <alignment vertical="center" wrapText="1"/>
    </xf>
    <xf numFmtId="0" fontId="86" fillId="3" borderId="1" xfId="0" applyFont="1" applyFill="1" applyBorder="1" applyAlignment="1">
      <alignment horizontal="center" vertical="center" wrapText="1"/>
    </xf>
    <xf numFmtId="43" fontId="86" fillId="3" borderId="1" xfId="0" applyNumberFormat="1" applyFont="1" applyFill="1" applyBorder="1" applyAlignment="1">
      <alignment vertical="center" wrapText="1"/>
    </xf>
    <xf numFmtId="49" fontId="82" fillId="9" borderId="1" xfId="0" applyNumberFormat="1" applyFont="1" applyFill="1" applyBorder="1" applyAlignment="1">
      <alignment horizontal="justify" vertical="center" wrapText="1"/>
    </xf>
    <xf numFmtId="10" fontId="86" fillId="0" borderId="1" xfId="0" applyNumberFormat="1" applyFont="1" applyBorder="1" applyAlignment="1">
      <alignment horizontal="center" vertical="center" wrapText="1"/>
    </xf>
    <xf numFmtId="0" fontId="99" fillId="9" borderId="1" xfId="80" applyFont="1" applyFill="1" applyBorder="1" applyAlignment="1">
      <alignment horizontal="left" vertical="center" wrapText="1"/>
    </xf>
    <xf numFmtId="0" fontId="81" fillId="9" borderId="1" xfId="80" applyFont="1" applyFill="1" applyBorder="1" applyAlignment="1">
      <alignment horizontal="justify" vertical="center" wrapText="1"/>
    </xf>
    <xf numFmtId="0" fontId="101" fillId="9" borderId="1" xfId="80" applyFont="1" applyFill="1" applyBorder="1" applyAlignment="1">
      <alignment horizontal="justify" vertical="center" wrapText="1"/>
    </xf>
    <xf numFmtId="0" fontId="80" fillId="9" borderId="1" xfId="80" applyFont="1" applyFill="1" applyBorder="1" applyAlignment="1">
      <alignment vertical="center" wrapText="1"/>
    </xf>
    <xf numFmtId="10" fontId="45" fillId="0" borderId="0" xfId="3" applyNumberFormat="1" applyFont="1">
      <alignment vertical="center"/>
    </xf>
    <xf numFmtId="0" fontId="79" fillId="9" borderId="1" xfId="80" applyFont="1" applyFill="1" applyBorder="1" applyAlignment="1">
      <alignment horizontal="center" vertical="center" wrapText="1"/>
    </xf>
    <xf numFmtId="0" fontId="35" fillId="0" borderId="1" xfId="80" applyFont="1" applyBorder="1" applyAlignment="1">
      <alignment horizontal="center" vertical="center"/>
    </xf>
    <xf numFmtId="0" fontId="99" fillId="9" borderId="1" xfId="80" applyFont="1" applyFill="1" applyBorder="1" applyAlignment="1">
      <alignment horizontal="justify" vertical="center" wrapText="1"/>
    </xf>
    <xf numFmtId="195" fontId="86" fillId="3" borderId="1" xfId="1" applyNumberFormat="1" applyFont="1" applyFill="1" applyBorder="1" applyAlignment="1">
      <alignment vertical="center"/>
    </xf>
    <xf numFmtId="194" fontId="86" fillId="3" borderId="1" xfId="1" applyNumberFormat="1" applyFont="1" applyFill="1" applyBorder="1" applyAlignment="1">
      <alignment vertical="center"/>
    </xf>
    <xf numFmtId="0" fontId="85" fillId="0" borderId="1" xfId="0" applyFont="1" applyBorder="1" applyAlignment="1">
      <alignment horizontal="left" vertical="center" wrapText="1"/>
    </xf>
    <xf numFmtId="43" fontId="29" fillId="3" borderId="0" xfId="0" applyNumberFormat="1" applyFont="1" applyFill="1" applyAlignment="1">
      <alignment horizontal="left" vertical="center" wrapText="1"/>
    </xf>
    <xf numFmtId="196" fontId="33" fillId="3" borderId="1" xfId="0" applyNumberFormat="1" applyFont="1" applyFill="1" applyBorder="1" applyAlignment="1">
      <alignment vertical="center" wrapText="1"/>
    </xf>
    <xf numFmtId="0" fontId="103" fillId="0" borderId="1" xfId="0" applyFont="1" applyBorder="1" applyAlignment="1">
      <alignment horizontal="center" vertical="center"/>
    </xf>
    <xf numFmtId="0" fontId="89" fillId="0" borderId="0" xfId="0" applyFont="1" applyAlignment="1">
      <alignment horizontal="center" vertical="center"/>
    </xf>
    <xf numFmtId="9" fontId="86" fillId="0" borderId="1" xfId="0" applyNumberFormat="1" applyFont="1" applyBorder="1" applyAlignment="1">
      <alignment horizontal="center" vertical="center"/>
    </xf>
    <xf numFmtId="0" fontId="86" fillId="3" borderId="1" xfId="0" applyFont="1" applyFill="1" applyBorder="1" applyAlignment="1">
      <alignment horizontal="center" vertical="center"/>
    </xf>
    <xf numFmtId="0" fontId="83" fillId="3" borderId="1" xfId="0" applyFont="1" applyFill="1" applyBorder="1" applyAlignment="1">
      <alignment horizontal="left" vertical="center" wrapText="1"/>
    </xf>
    <xf numFmtId="0" fontId="80" fillId="3" borderId="1" xfId="0" applyFont="1" applyFill="1" applyBorder="1" applyAlignment="1">
      <alignment horizontal="center" vertical="center" wrapText="1"/>
    </xf>
    <xf numFmtId="0" fontId="50" fillId="3" borderId="0" xfId="0" applyFont="1" applyFill="1" applyAlignment="1">
      <alignment horizontal="center" vertical="center" wrapText="1"/>
    </xf>
    <xf numFmtId="0" fontId="30" fillId="3" borderId="0" xfId="0" applyFont="1" applyFill="1" applyAlignment="1">
      <alignment vertical="center"/>
    </xf>
    <xf numFmtId="9" fontId="86" fillId="3" borderId="1" xfId="0" applyNumberFormat="1" applyFont="1" applyFill="1" applyBorder="1" applyAlignment="1">
      <alignment horizontal="center" vertical="center"/>
    </xf>
    <xf numFmtId="9" fontId="89" fillId="3" borderId="1" xfId="0" applyNumberFormat="1" applyFont="1" applyFill="1" applyBorder="1" applyAlignment="1">
      <alignment horizontal="center" vertical="center"/>
    </xf>
    <xf numFmtId="0" fontId="40" fillId="3" borderId="1" xfId="0" applyFont="1" applyFill="1" applyBorder="1" applyAlignment="1">
      <alignment horizontal="center" vertical="center"/>
    </xf>
    <xf numFmtId="9" fontId="85" fillId="0" borderId="1" xfId="3" applyFont="1" applyBorder="1" applyAlignment="1">
      <alignment horizontal="center" vertical="center"/>
    </xf>
    <xf numFmtId="10" fontId="45" fillId="0" borderId="0" xfId="80" applyNumberFormat="1">
      <alignment vertical="center"/>
    </xf>
    <xf numFmtId="0" fontId="105" fillId="9" borderId="1" xfId="80" applyFont="1" applyFill="1" applyBorder="1" applyAlignment="1">
      <alignment horizontal="justify" vertical="center" wrapText="1"/>
    </xf>
    <xf numFmtId="0" fontId="95" fillId="0" borderId="1" xfId="80" applyFont="1" applyBorder="1" applyAlignment="1">
      <alignment vertical="center" wrapText="1"/>
    </xf>
    <xf numFmtId="0" fontId="85" fillId="3" borderId="1" xfId="0" applyFont="1" applyFill="1" applyBorder="1" applyAlignment="1">
      <alignment horizontal="left" vertical="center" wrapText="1"/>
    </xf>
    <xf numFmtId="0" fontId="106" fillId="3" borderId="1" xfId="0" applyFont="1" applyFill="1" applyBorder="1" applyAlignment="1">
      <alignment horizontal="center" vertical="center" wrapText="1"/>
    </xf>
    <xf numFmtId="0" fontId="107" fillId="0" borderId="1" xfId="0" applyFont="1" applyBorder="1" applyAlignment="1">
      <alignment horizontal="center" vertical="center"/>
    </xf>
    <xf numFmtId="0" fontId="43" fillId="11" borderId="1" xfId="0" applyFont="1" applyFill="1" applyBorder="1" applyAlignment="1">
      <alignment vertical="center" wrapText="1"/>
    </xf>
    <xf numFmtId="9" fontId="40" fillId="0" borderId="1" xfId="3"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horizontal="center" vertical="center"/>
    </xf>
    <xf numFmtId="0" fontId="84" fillId="0" borderId="0" xfId="80" applyFont="1" applyAlignment="1">
      <alignment horizontal="center" vertical="center"/>
    </xf>
    <xf numFmtId="0" fontId="44" fillId="0" borderId="0" xfId="80" applyFont="1" applyAlignment="1">
      <alignment horizontal="center" vertical="center"/>
    </xf>
    <xf numFmtId="0" fontId="76" fillId="0" borderId="5" xfId="80" applyFont="1" applyBorder="1" applyAlignment="1">
      <alignment horizontal="left" vertical="center"/>
    </xf>
    <xf numFmtId="0" fontId="76" fillId="0" borderId="0" xfId="80" applyFont="1" applyAlignment="1">
      <alignment horizontal="left" vertical="center"/>
    </xf>
    <xf numFmtId="0" fontId="34" fillId="0" borderId="0" xfId="0" applyFont="1" applyAlignment="1">
      <alignment horizontal="center" vertical="center"/>
    </xf>
    <xf numFmtId="0" fontId="6" fillId="0" borderId="0" xfId="0" applyFont="1" applyAlignment="1">
      <alignment horizontal="center" vertical="center"/>
    </xf>
    <xf numFmtId="43" fontId="0" fillId="0" borderId="0" xfId="1" applyFont="1" applyAlignment="1">
      <alignment horizontal="righ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2" applyFont="1" applyAlignment="1">
      <alignment horizontal="left" vertical="center"/>
    </xf>
    <xf numFmtId="0" fontId="6" fillId="0" borderId="5" xfId="2" applyFont="1" applyBorder="1" applyAlignment="1">
      <alignment horizontal="center" vertical="center"/>
    </xf>
    <xf numFmtId="0" fontId="34" fillId="3" borderId="0" xfId="0" applyFont="1" applyFill="1" applyAlignment="1">
      <alignment horizontal="center" vertical="center" wrapText="1"/>
    </xf>
    <xf numFmtId="0" fontId="86" fillId="3" borderId="9" xfId="0" applyFont="1" applyFill="1" applyBorder="1" applyAlignment="1">
      <alignment horizontal="center" vertical="center" wrapText="1"/>
    </xf>
    <xf numFmtId="0" fontId="86" fillId="3" borderId="10" xfId="0" applyFont="1" applyFill="1" applyBorder="1" applyAlignment="1">
      <alignment horizontal="center" vertical="center" wrapText="1"/>
    </xf>
    <xf numFmtId="0" fontId="80" fillId="9" borderId="1" xfId="0" applyFont="1" applyFill="1" applyBorder="1" applyAlignment="1">
      <alignment horizontal="center" vertical="center" wrapText="1"/>
    </xf>
    <xf numFmtId="0" fontId="95" fillId="0" borderId="0" xfId="0" applyFont="1" applyAlignment="1">
      <alignment horizontal="left" vertical="center" wrapText="1"/>
    </xf>
    <xf numFmtId="0" fontId="38" fillId="0" borderId="0" xfId="0" applyFont="1" applyAlignment="1">
      <alignment horizontal="left" vertical="center" wrapText="1"/>
    </xf>
    <xf numFmtId="0" fontId="80" fillId="9" borderId="1" xfId="80" applyFont="1" applyFill="1" applyBorder="1" applyAlignment="1">
      <alignment horizontal="center" vertical="center" wrapText="1"/>
    </xf>
    <xf numFmtId="0" fontId="93" fillId="0" borderId="5" xfId="80" applyFont="1" applyBorder="1" applyAlignment="1">
      <alignment horizontal="center" vertical="center" wrapText="1"/>
    </xf>
    <xf numFmtId="0" fontId="93" fillId="0" borderId="5" xfId="80" applyFont="1" applyBorder="1" applyAlignment="1">
      <alignment horizontal="center" vertical="center"/>
    </xf>
    <xf numFmtId="0" fontId="83" fillId="9" borderId="1" xfId="80" applyFont="1" applyFill="1" applyBorder="1" applyAlignment="1">
      <alignment horizontal="center" vertical="center" wrapText="1"/>
    </xf>
    <xf numFmtId="0" fontId="38" fillId="0" borderId="1" xfId="80" applyFont="1" applyBorder="1" applyAlignment="1">
      <alignment horizontal="center" vertical="center" wrapText="1"/>
    </xf>
    <xf numFmtId="0" fontId="38" fillId="0" borderId="1" xfId="80" applyFont="1" applyBorder="1" applyAlignment="1">
      <alignment horizontal="center" vertical="center"/>
    </xf>
    <xf numFmtId="0" fontId="40" fillId="0" borderId="7" xfId="6" applyFont="1" applyBorder="1" applyAlignment="1">
      <alignment horizontal="left" vertical="center" wrapText="1"/>
    </xf>
    <xf numFmtId="0" fontId="42" fillId="0" borderId="0" xfId="6" applyFont="1" applyAlignment="1">
      <alignment horizontal="left" vertical="center" wrapText="1"/>
    </xf>
    <xf numFmtId="0" fontId="26" fillId="0" borderId="0" xfId="6" applyFont="1" applyAlignment="1">
      <alignment horizontal="left" vertical="center"/>
    </xf>
    <xf numFmtId="0" fontId="37" fillId="0" borderId="2" xfId="6" applyFont="1" applyBorder="1" applyAlignment="1">
      <alignment horizontal="center" vertical="center" wrapText="1"/>
    </xf>
    <xf numFmtId="0" fontId="37" fillId="0" borderId="3" xfId="6" applyFont="1" applyBorder="1" applyAlignment="1">
      <alignment horizontal="center" vertical="center" wrapText="1"/>
    </xf>
    <xf numFmtId="0" fontId="37" fillId="0" borderId="4" xfId="6" applyFont="1" applyBorder="1" applyAlignment="1">
      <alignment horizontal="center" vertical="center" wrapText="1"/>
    </xf>
    <xf numFmtId="0" fontId="38" fillId="0" borderId="3" xfId="6" applyFont="1" applyBorder="1" applyAlignment="1">
      <alignment horizontal="center" vertical="center" wrapText="1"/>
    </xf>
    <xf numFmtId="0" fontId="38" fillId="0" borderId="4" xfId="6" applyFont="1" applyBorder="1" applyAlignment="1">
      <alignment horizontal="center" vertical="center" wrapText="1"/>
    </xf>
    <xf numFmtId="0" fontId="38" fillId="0" borderId="1" xfId="6" applyFont="1" applyBorder="1" applyAlignment="1">
      <alignment horizontal="center" vertical="center" wrapText="1"/>
    </xf>
    <xf numFmtId="0" fontId="38" fillId="0" borderId="4" xfId="6" applyFont="1" applyBorder="1" applyAlignment="1">
      <alignment vertical="center" wrapText="1"/>
    </xf>
    <xf numFmtId="0" fontId="38" fillId="0" borderId="2" xfId="6" applyFont="1" applyBorder="1" applyAlignment="1">
      <alignment horizontal="center" vertical="center" wrapText="1"/>
    </xf>
    <xf numFmtId="0" fontId="38" fillId="0" borderId="9" xfId="6" applyFont="1" applyBorder="1" applyAlignment="1">
      <alignment horizontal="center" vertical="center"/>
    </xf>
    <xf numFmtId="0" fontId="38" fillId="0" borderId="12" xfId="6" applyFont="1" applyBorder="1" applyAlignment="1">
      <alignment horizontal="center" vertical="center"/>
    </xf>
    <xf numFmtId="0" fontId="38" fillId="0" borderId="10" xfId="6" applyFont="1" applyBorder="1" applyAlignment="1">
      <alignment horizontal="center" vertical="center"/>
    </xf>
    <xf numFmtId="0" fontId="38" fillId="0" borderId="2" xfId="6" applyFont="1" applyBorder="1" applyAlignment="1">
      <alignment horizontal="center" vertical="center"/>
    </xf>
    <xf numFmtId="0" fontId="38" fillId="0" borderId="3" xfId="6" applyFont="1" applyBorder="1" applyAlignment="1">
      <alignment horizontal="center" vertical="center"/>
    </xf>
    <xf numFmtId="0" fontId="38" fillId="0" borderId="4" xfId="6" applyFont="1" applyBorder="1" applyAlignment="1">
      <alignment horizontal="center" vertical="center"/>
    </xf>
    <xf numFmtId="0" fontId="34" fillId="0" borderId="0" xfId="6" applyFont="1" applyAlignment="1">
      <alignment horizontal="center" vertical="center"/>
    </xf>
    <xf numFmtId="0" fontId="38" fillId="0" borderId="1" xfId="6" applyFont="1" applyBorder="1" applyAlignment="1">
      <alignment horizontal="justify" vertical="center" wrapText="1"/>
    </xf>
    <xf numFmtId="0" fontId="37" fillId="0" borderId="1" xfId="6" applyFont="1" applyBorder="1" applyAlignment="1">
      <alignment horizontal="center" vertical="center" wrapText="1"/>
    </xf>
    <xf numFmtId="0" fontId="50" fillId="9" borderId="2" xfId="2" applyFont="1" applyFill="1" applyBorder="1" applyAlignment="1">
      <alignment horizontal="center" vertical="center" wrapText="1"/>
    </xf>
    <xf numFmtId="0" fontId="50" fillId="9" borderId="4" xfId="2" applyFont="1" applyFill="1" applyBorder="1" applyAlignment="1">
      <alignment horizontal="center" vertical="center" wrapText="1"/>
    </xf>
    <xf numFmtId="0" fontId="50" fillId="9" borderId="3" xfId="2" applyFont="1" applyFill="1" applyBorder="1" applyAlignment="1">
      <alignment horizontal="center" vertical="center" wrapText="1"/>
    </xf>
    <xf numFmtId="0" fontId="50" fillId="9" borderId="1" xfId="2" applyFont="1" applyFill="1" applyBorder="1" applyAlignment="1">
      <alignment horizontal="center" vertical="center" wrapText="1"/>
    </xf>
    <xf numFmtId="0" fontId="4" fillId="0" borderId="2" xfId="2" applyBorder="1" applyAlignment="1">
      <alignment horizontal="center" vertical="center"/>
    </xf>
    <xf numFmtId="0" fontId="4" fillId="0" borderId="3" xfId="2" applyBorder="1" applyAlignment="1">
      <alignment horizontal="center" vertical="center"/>
    </xf>
    <xf numFmtId="0" fontId="4" fillId="0" borderId="4" xfId="2" applyBorder="1" applyAlignment="1">
      <alignment horizontal="center" vertical="center"/>
    </xf>
    <xf numFmtId="0" fontId="50" fillId="9" borderId="1" xfId="2" applyFont="1" applyFill="1" applyBorder="1" applyAlignment="1">
      <alignment horizontal="justify" vertical="center" wrapText="1"/>
    </xf>
    <xf numFmtId="0" fontId="50" fillId="2" borderId="1" xfId="2" applyFont="1" applyFill="1" applyBorder="1" applyAlignment="1">
      <alignment horizontal="justify" vertical="center" wrapText="1"/>
    </xf>
    <xf numFmtId="0" fontId="4" fillId="2" borderId="2" xfId="2" applyFill="1" applyBorder="1" applyAlignment="1">
      <alignment horizontal="center" vertical="center"/>
    </xf>
    <xf numFmtId="0" fontId="4" fillId="2" borderId="3" xfId="2" applyFill="1" applyBorder="1" applyAlignment="1">
      <alignment horizontal="center" vertical="center"/>
    </xf>
    <xf numFmtId="0" fontId="4" fillId="2" borderId="4" xfId="2" applyFill="1" applyBorder="1" applyAlignment="1">
      <alignment horizontal="center" vertical="center"/>
    </xf>
    <xf numFmtId="0" fontId="50" fillId="2" borderId="1" xfId="2" applyFont="1" applyFill="1" applyBorder="1" applyAlignment="1">
      <alignment horizontal="center" vertical="center" wrapText="1"/>
    </xf>
    <xf numFmtId="0" fontId="50" fillId="2" borderId="2" xfId="2" applyFont="1" applyFill="1" applyBorder="1" applyAlignment="1">
      <alignment horizontal="center" vertical="center" wrapText="1"/>
    </xf>
    <xf numFmtId="0" fontId="50" fillId="2" borderId="3" xfId="2" applyFont="1" applyFill="1" applyBorder="1" applyAlignment="1">
      <alignment horizontal="center" vertical="center" wrapText="1"/>
    </xf>
    <xf numFmtId="0" fontId="50" fillId="2" borderId="4" xfId="2" applyFont="1" applyFill="1" applyBorder="1" applyAlignment="1">
      <alignment horizontal="center" vertical="center" wrapText="1"/>
    </xf>
    <xf numFmtId="0" fontId="46" fillId="0" borderId="0" xfId="2" applyFont="1" applyAlignment="1">
      <alignment horizontal="center" vertical="center"/>
    </xf>
    <xf numFmtId="10" fontId="13" fillId="3" borderId="11" xfId="3" applyNumberFormat="1" applyFont="1" applyFill="1" applyBorder="1" applyAlignment="1">
      <alignment horizontal="center" vertical="center" wrapText="1"/>
    </xf>
    <xf numFmtId="10" fontId="17" fillId="3" borderId="11" xfId="3" applyNumberFormat="1" applyFont="1" applyFill="1" applyBorder="1" applyAlignment="1">
      <alignment horizontal="center" vertical="center" wrapText="1"/>
    </xf>
    <xf numFmtId="43" fontId="10" fillId="3" borderId="2" xfId="5" applyFont="1" applyFill="1" applyBorder="1" applyAlignment="1">
      <alignment horizontal="center" vertical="center"/>
    </xf>
    <xf numFmtId="43" fontId="10" fillId="3" borderId="4" xfId="5" applyFont="1" applyFill="1" applyBorder="1" applyAlignment="1">
      <alignment horizontal="center" vertical="center"/>
    </xf>
    <xf numFmtId="9" fontId="10" fillId="3" borderId="2" xfId="3" applyFont="1" applyFill="1" applyBorder="1" applyAlignment="1">
      <alignment horizontal="center" vertical="center"/>
    </xf>
    <xf numFmtId="0" fontId="10" fillId="3" borderId="4" xfId="3" applyNumberFormat="1" applyFont="1" applyFill="1" applyBorder="1" applyAlignment="1">
      <alignment horizontal="center" vertical="center"/>
    </xf>
    <xf numFmtId="0" fontId="11" fillId="3" borderId="9" xfId="4" applyFont="1" applyFill="1" applyBorder="1" applyAlignment="1">
      <alignment horizontal="center" vertical="center" wrapText="1"/>
    </xf>
    <xf numFmtId="0" fontId="11" fillId="3" borderId="10" xfId="4" applyFont="1" applyFill="1" applyBorder="1" applyAlignment="1">
      <alignment horizontal="center" vertical="center" wrapText="1"/>
    </xf>
    <xf numFmtId="0" fontId="21" fillId="3" borderId="5" xfId="4" applyFont="1" applyFill="1" applyBorder="1" applyAlignment="1">
      <alignment horizontal="center" vertical="center" wrapText="1"/>
    </xf>
    <xf numFmtId="0" fontId="21" fillId="3" borderId="5" xfId="4" applyFont="1" applyFill="1" applyBorder="1" applyAlignment="1">
      <alignment horizontal="center" vertical="center"/>
    </xf>
    <xf numFmtId="0" fontId="9" fillId="3" borderId="2" xfId="4" applyFont="1" applyFill="1" applyBorder="1" applyAlignment="1">
      <alignment horizontal="center" vertical="center"/>
    </xf>
    <xf numFmtId="0" fontId="9" fillId="3" borderId="4" xfId="4" applyFont="1" applyFill="1" applyBorder="1" applyAlignment="1">
      <alignment horizontal="center" vertical="center"/>
    </xf>
    <xf numFmtId="0" fontId="9" fillId="3" borderId="2" xfId="4" applyFont="1" applyFill="1" applyBorder="1" applyAlignment="1">
      <alignment horizontal="center" vertical="center" wrapText="1"/>
    </xf>
    <xf numFmtId="0" fontId="9" fillId="3" borderId="4" xfId="4" applyFont="1" applyFill="1" applyBorder="1" applyAlignment="1">
      <alignment horizontal="center" vertical="center" wrapText="1"/>
    </xf>
    <xf numFmtId="43" fontId="17" fillId="3" borderId="2" xfId="1" applyFont="1" applyFill="1" applyBorder="1" applyAlignment="1">
      <alignment horizontal="center" vertical="center" wrapText="1"/>
    </xf>
    <xf numFmtId="43" fontId="17" fillId="3" borderId="4" xfId="1" applyFont="1" applyFill="1" applyBorder="1" applyAlignment="1">
      <alignment horizontal="center" vertical="center"/>
    </xf>
    <xf numFmtId="0" fontId="17" fillId="3" borderId="2" xfId="4" applyFont="1" applyFill="1" applyBorder="1" applyAlignment="1">
      <alignment horizontal="center" vertical="center" wrapText="1"/>
    </xf>
    <xf numFmtId="0" fontId="17" fillId="3" borderId="4" xfId="4" applyFont="1" applyFill="1" applyBorder="1" applyAlignment="1">
      <alignment horizontal="center" vertical="center"/>
    </xf>
    <xf numFmtId="43" fontId="9" fillId="3" borderId="6" xfId="5" applyFont="1" applyFill="1" applyBorder="1" applyAlignment="1">
      <alignment horizontal="center" vertical="center"/>
    </xf>
    <xf numFmtId="43" fontId="9" fillId="3" borderId="7" xfId="5" applyFont="1" applyFill="1" applyBorder="1" applyAlignment="1">
      <alignment horizontal="center" vertical="center"/>
    </xf>
    <xf numFmtId="43" fontId="9" fillId="3" borderId="8" xfId="5" applyFont="1" applyFill="1" applyBorder="1" applyAlignment="1">
      <alignment horizontal="center" vertical="center"/>
    </xf>
    <xf numFmtId="10" fontId="17" fillId="3" borderId="2" xfId="3" applyNumberFormat="1" applyFont="1" applyFill="1" applyBorder="1" applyAlignment="1">
      <alignment horizontal="center" vertical="center" wrapText="1"/>
    </xf>
    <xf numFmtId="10" fontId="17" fillId="3" borderId="4" xfId="3" applyNumberFormat="1" applyFont="1" applyFill="1" applyBorder="1" applyAlignment="1">
      <alignment horizontal="center" vertical="center" wrapText="1"/>
    </xf>
    <xf numFmtId="0" fontId="11" fillId="3" borderId="2" xfId="4" applyFont="1" applyFill="1" applyBorder="1" applyAlignment="1">
      <alignment horizontal="center" vertical="center"/>
    </xf>
    <xf numFmtId="0" fontId="11" fillId="3" borderId="4" xfId="4" applyFont="1" applyFill="1" applyBorder="1" applyAlignment="1">
      <alignment horizontal="center" vertical="center"/>
    </xf>
    <xf numFmtId="0" fontId="11" fillId="3" borderId="2" xfId="4" applyFont="1" applyFill="1" applyBorder="1" applyAlignment="1">
      <alignment horizontal="center" vertical="center" wrapText="1"/>
    </xf>
    <xf numFmtId="0" fontId="11" fillId="3" borderId="4" xfId="4" applyFont="1" applyFill="1" applyBorder="1" applyAlignment="1">
      <alignment horizontal="center" vertical="center" wrapText="1"/>
    </xf>
    <xf numFmtId="43" fontId="10" fillId="3" borderId="2" xfId="1" applyFont="1" applyFill="1" applyBorder="1" applyAlignment="1">
      <alignment horizontal="center" vertical="center"/>
    </xf>
    <xf numFmtId="43" fontId="10" fillId="3" borderId="4" xfId="1" applyFont="1" applyFill="1" applyBorder="1" applyAlignment="1">
      <alignment horizontal="center" vertical="center"/>
    </xf>
    <xf numFmtId="43" fontId="13" fillId="3" borderId="2" xfId="1" applyFont="1" applyFill="1" applyBorder="1" applyAlignment="1">
      <alignment horizontal="center" vertical="center" wrapText="1"/>
    </xf>
    <xf numFmtId="43" fontId="17" fillId="3" borderId="4" xfId="1" applyFont="1" applyFill="1" applyBorder="1" applyAlignment="1">
      <alignment horizontal="center" vertical="center" wrapText="1"/>
    </xf>
    <xf numFmtId="43" fontId="13" fillId="3" borderId="3" xfId="1" applyFont="1" applyFill="1" applyBorder="1" applyAlignment="1">
      <alignment horizontal="center" vertical="center" wrapText="1"/>
    </xf>
    <xf numFmtId="43" fontId="17" fillId="3" borderId="3" xfId="1" applyFont="1" applyFill="1" applyBorder="1" applyAlignment="1">
      <alignment horizontal="center" vertical="center" wrapText="1"/>
    </xf>
    <xf numFmtId="43" fontId="16" fillId="6" borderId="2" xfId="5" applyFont="1" applyFill="1" applyBorder="1" applyAlignment="1">
      <alignment horizontal="center" vertical="center"/>
    </xf>
    <xf numFmtId="43" fontId="16" fillId="6" borderId="4" xfId="5" applyFont="1" applyFill="1" applyBorder="1" applyAlignment="1">
      <alignment horizontal="center" vertical="center"/>
    </xf>
    <xf numFmtId="0" fontId="11" fillId="3" borderId="2" xfId="4" applyFont="1" applyFill="1" applyBorder="1" applyAlignment="1">
      <alignment horizontal="left" vertical="center" wrapText="1"/>
    </xf>
    <xf numFmtId="0" fontId="11" fillId="3" borderId="4" xfId="4" applyFont="1" applyFill="1" applyBorder="1" applyAlignment="1">
      <alignment horizontal="left" vertical="center" wrapText="1"/>
    </xf>
    <xf numFmtId="43" fontId="9" fillId="3" borderId="2" xfId="1" applyFont="1" applyFill="1" applyBorder="1" applyAlignment="1">
      <alignment horizontal="center" vertical="center" wrapText="1"/>
    </xf>
    <xf numFmtId="0" fontId="0" fillId="0" borderId="1" xfId="0" applyBorder="1" applyAlignment="1">
      <alignment horizontal="center" vertical="center"/>
    </xf>
  </cellXfs>
  <cellStyles count="119">
    <cellStyle name="_x0004_" xfId="11" xr:uid="{00000000-0005-0000-0000-000000000000}"/>
    <cellStyle name="@ET_Style?Normal" xfId="12" xr:uid="{00000000-0005-0000-0000-000001000000}"/>
    <cellStyle name="_11月全省主要经济指标-第二次报省委办公厅" xfId="13" xr:uid="{00000000-0005-0000-0000-000002000000}"/>
    <cellStyle name="_2006年全省小康指标(3-23)" xfId="14" xr:uid="{00000000-0005-0000-0000-000003000000}"/>
    <cellStyle name="_2011年1-8月南京市所辖县主要经济指标" xfId="15" xr:uid="{00000000-0005-0000-0000-000004000000}"/>
    <cellStyle name="_Book1" xfId="16" xr:uid="{00000000-0005-0000-0000-000005000000}"/>
    <cellStyle name="_Book1_1" xfId="17" xr:uid="{00000000-0005-0000-0000-000006000000}"/>
    <cellStyle name="_Book1_2" xfId="18" xr:uid="{00000000-0005-0000-0000-000007000000}"/>
    <cellStyle name="_Book1_3" xfId="19" xr:uid="{00000000-0005-0000-0000-000008000000}"/>
    <cellStyle name="_Book1_Book1" xfId="20" xr:uid="{00000000-0005-0000-0000-000009000000}"/>
    <cellStyle name="_ET_STYLE_NoName_00_" xfId="21" xr:uid="{00000000-0005-0000-0000-00000A000000}"/>
    <cellStyle name="_ET_STYLE_NoName_00__Book1" xfId="22" xr:uid="{00000000-0005-0000-0000-00000B000000}"/>
    <cellStyle name="_ET_STYLE_NoName_00__产品折扣" xfId="23" xr:uid="{00000000-0005-0000-0000-00000C000000}"/>
    <cellStyle name="_产品及政策活动内容附表" xfId="24" xr:uid="{00000000-0005-0000-0000-00000D000000}"/>
    <cellStyle name="_连云港报省1-5" xfId="25" xr:uid="{00000000-0005-0000-0000-00000E000000}"/>
    <cellStyle name="_盐城市县200905月度主要统计指标（报省）" xfId="26" xr:uid="{00000000-0005-0000-0000-00000F000000}"/>
    <cellStyle name="_镇江-201108" xfId="27" xr:uid="{00000000-0005-0000-0000-000010000000}"/>
    <cellStyle name="0,0_x000d__x000a_NA_x000d__x000a_" xfId="28" xr:uid="{00000000-0005-0000-0000-000011000000}"/>
    <cellStyle name="6mal" xfId="29" xr:uid="{00000000-0005-0000-0000-000012000000}"/>
    <cellStyle name="args.style" xfId="30" xr:uid="{00000000-0005-0000-0000-000013000000}"/>
    <cellStyle name="ColLevel_1" xfId="31" xr:uid="{00000000-0005-0000-0000-000014000000}"/>
    <cellStyle name="Comma [0]_!!!GO" xfId="32" xr:uid="{00000000-0005-0000-0000-000015000000}"/>
    <cellStyle name="comma zerodec" xfId="33" xr:uid="{00000000-0005-0000-0000-000016000000}"/>
    <cellStyle name="Comma_!!!GO" xfId="34" xr:uid="{00000000-0005-0000-0000-000017000000}"/>
    <cellStyle name="Currency [0]_!!!GO" xfId="35" xr:uid="{00000000-0005-0000-0000-000018000000}"/>
    <cellStyle name="Currency_!!!GO" xfId="36" xr:uid="{00000000-0005-0000-0000-000019000000}"/>
    <cellStyle name="Currency1" xfId="37" xr:uid="{00000000-0005-0000-0000-00001A000000}"/>
    <cellStyle name="Date" xfId="38" xr:uid="{00000000-0005-0000-0000-00001B000000}"/>
    <cellStyle name="Dollar (zero dec)" xfId="39" xr:uid="{00000000-0005-0000-0000-00001C000000}"/>
    <cellStyle name="Grey" xfId="40" xr:uid="{00000000-0005-0000-0000-00001D000000}"/>
    <cellStyle name="Header1" xfId="41" xr:uid="{00000000-0005-0000-0000-00001E000000}"/>
    <cellStyle name="Header2" xfId="42" xr:uid="{00000000-0005-0000-0000-00001F000000}"/>
    <cellStyle name="Input [yellow]" xfId="43" xr:uid="{00000000-0005-0000-0000-000020000000}"/>
    <cellStyle name="Input Cells" xfId="44" xr:uid="{00000000-0005-0000-0000-000021000000}"/>
    <cellStyle name="Linked Cells" xfId="45" xr:uid="{00000000-0005-0000-0000-000022000000}"/>
    <cellStyle name="Millares [0]_96 Risk" xfId="46" xr:uid="{00000000-0005-0000-0000-000023000000}"/>
    <cellStyle name="Millares_96 Risk" xfId="47" xr:uid="{00000000-0005-0000-0000-000024000000}"/>
    <cellStyle name="Milliers [0]_!!!GO" xfId="48" xr:uid="{00000000-0005-0000-0000-000025000000}"/>
    <cellStyle name="Milliers_!!!GO" xfId="49" xr:uid="{00000000-0005-0000-0000-000026000000}"/>
    <cellStyle name="Moneda [0]_96 Risk" xfId="50" xr:uid="{00000000-0005-0000-0000-000027000000}"/>
    <cellStyle name="Moneda_96 Risk" xfId="51" xr:uid="{00000000-0005-0000-0000-000028000000}"/>
    <cellStyle name="Mon閠aire [0]_!!!GO" xfId="52" xr:uid="{00000000-0005-0000-0000-000029000000}"/>
    <cellStyle name="Mon閠aire_!!!GO" xfId="53" xr:uid="{00000000-0005-0000-0000-00002A000000}"/>
    <cellStyle name="New Times Roman" xfId="54" xr:uid="{00000000-0005-0000-0000-00002B000000}"/>
    <cellStyle name="no dec" xfId="55" xr:uid="{00000000-0005-0000-0000-00002C000000}"/>
    <cellStyle name="Normal - Style1" xfId="56" xr:uid="{00000000-0005-0000-0000-00002D000000}"/>
    <cellStyle name="Normal_!!!GO" xfId="57" xr:uid="{00000000-0005-0000-0000-00002E000000}"/>
    <cellStyle name="per.style" xfId="58" xr:uid="{00000000-0005-0000-0000-00002F000000}"/>
    <cellStyle name="Percent [2]" xfId="59" xr:uid="{00000000-0005-0000-0000-000030000000}"/>
    <cellStyle name="Percent_!!!GO" xfId="60" xr:uid="{00000000-0005-0000-0000-000031000000}"/>
    <cellStyle name="Pourcentage_pldt" xfId="61" xr:uid="{00000000-0005-0000-0000-000032000000}"/>
    <cellStyle name="PSChar" xfId="62" xr:uid="{00000000-0005-0000-0000-000033000000}"/>
    <cellStyle name="PSDate" xfId="63" xr:uid="{00000000-0005-0000-0000-000034000000}"/>
    <cellStyle name="PSDec" xfId="64" xr:uid="{00000000-0005-0000-0000-000035000000}"/>
    <cellStyle name="PSHeading" xfId="65" xr:uid="{00000000-0005-0000-0000-000036000000}"/>
    <cellStyle name="PSInt" xfId="66" xr:uid="{00000000-0005-0000-0000-000037000000}"/>
    <cellStyle name="PSSpacer" xfId="67" xr:uid="{00000000-0005-0000-0000-000038000000}"/>
    <cellStyle name="RowLevel_1" xfId="68" xr:uid="{00000000-0005-0000-0000-000039000000}"/>
    <cellStyle name="sstot" xfId="69" xr:uid="{00000000-0005-0000-0000-00003A000000}"/>
    <cellStyle name="Standard_AREAS" xfId="70" xr:uid="{00000000-0005-0000-0000-00003B000000}"/>
    <cellStyle name="t" xfId="71" xr:uid="{00000000-0005-0000-0000-00003C000000}"/>
    <cellStyle name="t_HVAC Equipment (3)" xfId="72" xr:uid="{00000000-0005-0000-0000-00003D000000}"/>
    <cellStyle name="百分比" xfId="3" builtinId="5"/>
    <cellStyle name="百分比 2" xfId="7" xr:uid="{00000000-0005-0000-0000-00003F000000}"/>
    <cellStyle name="百分比 2 2" xfId="73" xr:uid="{00000000-0005-0000-0000-000040000000}"/>
    <cellStyle name="捠壿 [0.00]_Region Orders (2)" xfId="74" xr:uid="{00000000-0005-0000-0000-000041000000}"/>
    <cellStyle name="捠壿_Region Orders (2)" xfId="75" xr:uid="{00000000-0005-0000-0000-000042000000}"/>
    <cellStyle name="编号" xfId="76" xr:uid="{00000000-0005-0000-0000-000043000000}"/>
    <cellStyle name="标题1" xfId="77" xr:uid="{00000000-0005-0000-0000-000044000000}"/>
    <cellStyle name="部门" xfId="78" xr:uid="{00000000-0005-0000-0000-000045000000}"/>
    <cellStyle name="常规" xfId="0" builtinId="0"/>
    <cellStyle name="常规 10" xfId="79" xr:uid="{00000000-0005-0000-0000-000047000000}"/>
    <cellStyle name="常规 11" xfId="2" xr:uid="{00000000-0005-0000-0000-000048000000}"/>
    <cellStyle name="常规 12" xfId="80" xr:uid="{00000000-0005-0000-0000-000049000000}"/>
    <cellStyle name="常规 13" xfId="81" xr:uid="{00000000-0005-0000-0000-00004A000000}"/>
    <cellStyle name="常规 16" xfId="8" xr:uid="{00000000-0005-0000-0000-00004B000000}"/>
    <cellStyle name="常规 2" xfId="4" xr:uid="{00000000-0005-0000-0000-00004C000000}"/>
    <cellStyle name="常规 2 2" xfId="82" xr:uid="{00000000-0005-0000-0000-00004D000000}"/>
    <cellStyle name="常规 2 2 2" xfId="83" xr:uid="{00000000-0005-0000-0000-00004E000000}"/>
    <cellStyle name="常规 2 3" xfId="84" xr:uid="{00000000-0005-0000-0000-00004F000000}"/>
    <cellStyle name="常规 2 4" xfId="85" xr:uid="{00000000-0005-0000-0000-000050000000}"/>
    <cellStyle name="常规 2 5" xfId="86" xr:uid="{00000000-0005-0000-0000-000051000000}"/>
    <cellStyle name="常规 3" xfId="9" xr:uid="{00000000-0005-0000-0000-000052000000}"/>
    <cellStyle name="常规 3 2" xfId="87" xr:uid="{00000000-0005-0000-0000-000053000000}"/>
    <cellStyle name="常规 4" xfId="6" xr:uid="{00000000-0005-0000-0000-000054000000}"/>
    <cellStyle name="常规 5" xfId="88" xr:uid="{00000000-0005-0000-0000-000055000000}"/>
    <cellStyle name="常规 6" xfId="89" xr:uid="{00000000-0005-0000-0000-000056000000}"/>
    <cellStyle name="常规 7" xfId="90" xr:uid="{00000000-0005-0000-0000-000057000000}"/>
    <cellStyle name="常规 8" xfId="91" xr:uid="{00000000-0005-0000-0000-000058000000}"/>
    <cellStyle name="常规 9" xfId="92" xr:uid="{00000000-0005-0000-0000-000059000000}"/>
    <cellStyle name="分级显示列_1_Book1" xfId="93" xr:uid="{00000000-0005-0000-0000-00005B000000}"/>
    <cellStyle name="分级显示行_1_Book1" xfId="94" xr:uid="{00000000-0005-0000-0000-00005A000000}"/>
    <cellStyle name="借出原因" xfId="95" xr:uid="{00000000-0005-0000-0000-00005C000000}"/>
    <cellStyle name="霓付 [0]_97MBO" xfId="96" xr:uid="{00000000-0005-0000-0000-00005D000000}"/>
    <cellStyle name="霓付_97MBO" xfId="97" xr:uid="{00000000-0005-0000-0000-00005E000000}"/>
    <cellStyle name="烹拳 [0]_97MBO" xfId="98" xr:uid="{00000000-0005-0000-0000-00005F000000}"/>
    <cellStyle name="烹拳_97MBO" xfId="99" xr:uid="{00000000-0005-0000-0000-000060000000}"/>
    <cellStyle name="普通_ 白土" xfId="100" xr:uid="{00000000-0005-0000-0000-000061000000}"/>
    <cellStyle name="千分位[0]_ 白土" xfId="101" xr:uid="{00000000-0005-0000-0000-000062000000}"/>
    <cellStyle name="千分位_ 白土" xfId="102" xr:uid="{00000000-0005-0000-0000-000063000000}"/>
    <cellStyle name="千位[0]_ 方正PC" xfId="103" xr:uid="{00000000-0005-0000-0000-000064000000}"/>
    <cellStyle name="千位_ 方正PC" xfId="104" xr:uid="{00000000-0005-0000-0000-000065000000}"/>
    <cellStyle name="千位分隔" xfId="1" builtinId="3"/>
    <cellStyle name="千位分隔 2" xfId="5" xr:uid="{00000000-0005-0000-0000-000067000000}"/>
    <cellStyle name="千位分隔 2 2" xfId="105" xr:uid="{00000000-0005-0000-0000-000068000000}"/>
    <cellStyle name="千位分隔 3" xfId="10" xr:uid="{00000000-0005-0000-0000-000069000000}"/>
    <cellStyle name="钎霖_laroux" xfId="106" xr:uid="{00000000-0005-0000-0000-00006A000000}"/>
    <cellStyle name="日期" xfId="107" xr:uid="{00000000-0005-0000-0000-00006B000000}"/>
    <cellStyle name="商品名称" xfId="108" xr:uid="{00000000-0005-0000-0000-00006C000000}"/>
    <cellStyle name="数量" xfId="109" xr:uid="{00000000-0005-0000-0000-00006D000000}"/>
    <cellStyle name="样式 1" xfId="110" xr:uid="{00000000-0005-0000-0000-00006E000000}"/>
    <cellStyle name="昗弨_Pacific Region P&amp;L" xfId="111" xr:uid="{00000000-0005-0000-0000-00006F000000}"/>
    <cellStyle name="寘嬫愗傝 [0.00]_Region Orders (2)" xfId="112" xr:uid="{00000000-0005-0000-0000-000070000000}"/>
    <cellStyle name="寘嬫愗傝_Region Orders (2)" xfId="113" xr:uid="{00000000-0005-0000-0000-000071000000}"/>
    <cellStyle name="콤마 [0]_BOILER-CO1" xfId="114" xr:uid="{00000000-0005-0000-0000-000072000000}"/>
    <cellStyle name="콤마_BOILER-CO1" xfId="115" xr:uid="{00000000-0005-0000-0000-000073000000}"/>
    <cellStyle name="통화 [0]_BOILER-CO1" xfId="116" xr:uid="{00000000-0005-0000-0000-000074000000}"/>
    <cellStyle name="통화_BOILER-CO1" xfId="117" xr:uid="{00000000-0005-0000-0000-000075000000}"/>
    <cellStyle name="표준_0N-HANDLING " xfId="118" xr:uid="{00000000-0005-0000-0000-00007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pmad2"/>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说明"/>
      <sheetName val="销量"/>
      <sheetName val="共享"/>
      <sheetName val="促销活动"/>
      <sheetName val="活动"/>
      <sheetName val="总表"/>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21"/>
  <sheetViews>
    <sheetView view="pageBreakPreview" topLeftCell="A10" zoomScale="60" zoomScaleNormal="100" workbookViewId="0">
      <selection activeCell="C17" sqref="C17"/>
    </sheetView>
  </sheetViews>
  <sheetFormatPr defaultColWidth="9.90625" defaultRowHeight="15"/>
  <cols>
    <col min="1" max="1" width="63.7265625" style="267" customWidth="1"/>
    <col min="2" max="2" width="9.36328125" style="275" customWidth="1"/>
    <col min="3" max="3" width="19.08984375" style="267" customWidth="1"/>
    <col min="4" max="256" width="9.90625" style="267"/>
    <col min="257" max="257" width="48.81640625" style="267" customWidth="1"/>
    <col min="258" max="258" width="11.453125" style="267" customWidth="1"/>
    <col min="259" max="259" width="19.08984375" style="267" customWidth="1"/>
    <col min="260" max="512" width="9.90625" style="267"/>
    <col min="513" max="513" width="48.81640625" style="267" customWidth="1"/>
    <col min="514" max="514" width="11.453125" style="267" customWidth="1"/>
    <col min="515" max="515" width="19.08984375" style="267" customWidth="1"/>
    <col min="516" max="768" width="9.90625" style="267"/>
    <col min="769" max="769" width="48.81640625" style="267" customWidth="1"/>
    <col min="770" max="770" width="11.453125" style="267" customWidth="1"/>
    <col min="771" max="771" width="19.08984375" style="267" customWidth="1"/>
    <col min="772" max="1024" width="9.90625" style="267"/>
    <col min="1025" max="1025" width="48.81640625" style="267" customWidth="1"/>
    <col min="1026" max="1026" width="11.453125" style="267" customWidth="1"/>
    <col min="1027" max="1027" width="19.08984375" style="267" customWidth="1"/>
    <col min="1028" max="1280" width="9.90625" style="267"/>
    <col min="1281" max="1281" width="48.81640625" style="267" customWidth="1"/>
    <col min="1282" max="1282" width="11.453125" style="267" customWidth="1"/>
    <col min="1283" max="1283" width="19.08984375" style="267" customWidth="1"/>
    <col min="1284" max="1536" width="9.90625" style="267"/>
    <col min="1537" max="1537" width="48.81640625" style="267" customWidth="1"/>
    <col min="1538" max="1538" width="11.453125" style="267" customWidth="1"/>
    <col min="1539" max="1539" width="19.08984375" style="267" customWidth="1"/>
    <col min="1540" max="1792" width="9.90625" style="267"/>
    <col min="1793" max="1793" width="48.81640625" style="267" customWidth="1"/>
    <col min="1794" max="1794" width="11.453125" style="267" customWidth="1"/>
    <col min="1795" max="1795" width="19.08984375" style="267" customWidth="1"/>
    <col min="1796" max="2048" width="9.90625" style="267"/>
    <col min="2049" max="2049" width="48.81640625" style="267" customWidth="1"/>
    <col min="2050" max="2050" width="11.453125" style="267" customWidth="1"/>
    <col min="2051" max="2051" width="19.08984375" style="267" customWidth="1"/>
    <col min="2052" max="2304" width="9.90625" style="267"/>
    <col min="2305" max="2305" width="48.81640625" style="267" customWidth="1"/>
    <col min="2306" max="2306" width="11.453125" style="267" customWidth="1"/>
    <col min="2307" max="2307" width="19.08984375" style="267" customWidth="1"/>
    <col min="2308" max="2560" width="9.90625" style="267"/>
    <col min="2561" max="2561" width="48.81640625" style="267" customWidth="1"/>
    <col min="2562" max="2562" width="11.453125" style="267" customWidth="1"/>
    <col min="2563" max="2563" width="19.08984375" style="267" customWidth="1"/>
    <col min="2564" max="2816" width="9.90625" style="267"/>
    <col min="2817" max="2817" width="48.81640625" style="267" customWidth="1"/>
    <col min="2818" max="2818" width="11.453125" style="267" customWidth="1"/>
    <col min="2819" max="2819" width="19.08984375" style="267" customWidth="1"/>
    <col min="2820" max="3072" width="9.90625" style="267"/>
    <col min="3073" max="3073" width="48.81640625" style="267" customWidth="1"/>
    <col min="3074" max="3074" width="11.453125" style="267" customWidth="1"/>
    <col min="3075" max="3075" width="19.08984375" style="267" customWidth="1"/>
    <col min="3076" max="3328" width="9.90625" style="267"/>
    <col min="3329" max="3329" width="48.81640625" style="267" customWidth="1"/>
    <col min="3330" max="3330" width="11.453125" style="267" customWidth="1"/>
    <col min="3331" max="3331" width="19.08984375" style="267" customWidth="1"/>
    <col min="3332" max="3584" width="9.90625" style="267"/>
    <col min="3585" max="3585" width="48.81640625" style="267" customWidth="1"/>
    <col min="3586" max="3586" width="11.453125" style="267" customWidth="1"/>
    <col min="3587" max="3587" width="19.08984375" style="267" customWidth="1"/>
    <col min="3588" max="3840" width="9.90625" style="267"/>
    <col min="3841" max="3841" width="48.81640625" style="267" customWidth="1"/>
    <col min="3842" max="3842" width="11.453125" style="267" customWidth="1"/>
    <col min="3843" max="3843" width="19.08984375" style="267" customWidth="1"/>
    <col min="3844" max="4096" width="9.90625" style="267"/>
    <col min="4097" max="4097" width="48.81640625" style="267" customWidth="1"/>
    <col min="4098" max="4098" width="11.453125" style="267" customWidth="1"/>
    <col min="4099" max="4099" width="19.08984375" style="267" customWidth="1"/>
    <col min="4100" max="4352" width="9.90625" style="267"/>
    <col min="4353" max="4353" width="48.81640625" style="267" customWidth="1"/>
    <col min="4354" max="4354" width="11.453125" style="267" customWidth="1"/>
    <col min="4355" max="4355" width="19.08984375" style="267" customWidth="1"/>
    <col min="4356" max="4608" width="9.90625" style="267"/>
    <col min="4609" max="4609" width="48.81640625" style="267" customWidth="1"/>
    <col min="4610" max="4610" width="11.453125" style="267" customWidth="1"/>
    <col min="4611" max="4611" width="19.08984375" style="267" customWidth="1"/>
    <col min="4612" max="4864" width="9.90625" style="267"/>
    <col min="4865" max="4865" width="48.81640625" style="267" customWidth="1"/>
    <col min="4866" max="4866" width="11.453125" style="267" customWidth="1"/>
    <col min="4867" max="4867" width="19.08984375" style="267" customWidth="1"/>
    <col min="4868" max="5120" width="9.90625" style="267"/>
    <col min="5121" max="5121" width="48.81640625" style="267" customWidth="1"/>
    <col min="5122" max="5122" width="11.453125" style="267" customWidth="1"/>
    <col min="5123" max="5123" width="19.08984375" style="267" customWidth="1"/>
    <col min="5124" max="5376" width="9.90625" style="267"/>
    <col min="5377" max="5377" width="48.81640625" style="267" customWidth="1"/>
    <col min="5378" max="5378" width="11.453125" style="267" customWidth="1"/>
    <col min="5379" max="5379" width="19.08984375" style="267" customWidth="1"/>
    <col min="5380" max="5632" width="9.90625" style="267"/>
    <col min="5633" max="5633" width="48.81640625" style="267" customWidth="1"/>
    <col min="5634" max="5634" width="11.453125" style="267" customWidth="1"/>
    <col min="5635" max="5635" width="19.08984375" style="267" customWidth="1"/>
    <col min="5636" max="5888" width="9.90625" style="267"/>
    <col min="5889" max="5889" width="48.81640625" style="267" customWidth="1"/>
    <col min="5890" max="5890" width="11.453125" style="267" customWidth="1"/>
    <col min="5891" max="5891" width="19.08984375" style="267" customWidth="1"/>
    <col min="5892" max="6144" width="9.90625" style="267"/>
    <col min="6145" max="6145" width="48.81640625" style="267" customWidth="1"/>
    <col min="6146" max="6146" width="11.453125" style="267" customWidth="1"/>
    <col min="6147" max="6147" width="19.08984375" style="267" customWidth="1"/>
    <col min="6148" max="6400" width="9.90625" style="267"/>
    <col min="6401" max="6401" width="48.81640625" style="267" customWidth="1"/>
    <col min="6402" max="6402" width="11.453125" style="267" customWidth="1"/>
    <col min="6403" max="6403" width="19.08984375" style="267" customWidth="1"/>
    <col min="6404" max="6656" width="9.90625" style="267"/>
    <col min="6657" max="6657" width="48.81640625" style="267" customWidth="1"/>
    <col min="6658" max="6658" width="11.453125" style="267" customWidth="1"/>
    <col min="6659" max="6659" width="19.08984375" style="267" customWidth="1"/>
    <col min="6660" max="6912" width="9.90625" style="267"/>
    <col min="6913" max="6913" width="48.81640625" style="267" customWidth="1"/>
    <col min="6914" max="6914" width="11.453125" style="267" customWidth="1"/>
    <col min="6915" max="6915" width="19.08984375" style="267" customWidth="1"/>
    <col min="6916" max="7168" width="9.90625" style="267"/>
    <col min="7169" max="7169" width="48.81640625" style="267" customWidth="1"/>
    <col min="7170" max="7170" width="11.453125" style="267" customWidth="1"/>
    <col min="7171" max="7171" width="19.08984375" style="267" customWidth="1"/>
    <col min="7172" max="7424" width="9.90625" style="267"/>
    <col min="7425" max="7425" width="48.81640625" style="267" customWidth="1"/>
    <col min="7426" max="7426" width="11.453125" style="267" customWidth="1"/>
    <col min="7427" max="7427" width="19.08984375" style="267" customWidth="1"/>
    <col min="7428" max="7680" width="9.90625" style="267"/>
    <col min="7681" max="7681" width="48.81640625" style="267" customWidth="1"/>
    <col min="7682" max="7682" width="11.453125" style="267" customWidth="1"/>
    <col min="7683" max="7683" width="19.08984375" style="267" customWidth="1"/>
    <col min="7684" max="7936" width="9.90625" style="267"/>
    <col min="7937" max="7937" width="48.81640625" style="267" customWidth="1"/>
    <col min="7938" max="7938" width="11.453125" style="267" customWidth="1"/>
    <col min="7939" max="7939" width="19.08984375" style="267" customWidth="1"/>
    <col min="7940" max="8192" width="9.90625" style="267"/>
    <col min="8193" max="8193" width="48.81640625" style="267" customWidth="1"/>
    <col min="8194" max="8194" width="11.453125" style="267" customWidth="1"/>
    <col min="8195" max="8195" width="19.08984375" style="267" customWidth="1"/>
    <col min="8196" max="8448" width="9.90625" style="267"/>
    <col min="8449" max="8449" width="48.81640625" style="267" customWidth="1"/>
    <col min="8450" max="8450" width="11.453125" style="267" customWidth="1"/>
    <col min="8451" max="8451" width="19.08984375" style="267" customWidth="1"/>
    <col min="8452" max="8704" width="9.90625" style="267"/>
    <col min="8705" max="8705" width="48.81640625" style="267" customWidth="1"/>
    <col min="8706" max="8706" width="11.453125" style="267" customWidth="1"/>
    <col min="8707" max="8707" width="19.08984375" style="267" customWidth="1"/>
    <col min="8708" max="8960" width="9.90625" style="267"/>
    <col min="8961" max="8961" width="48.81640625" style="267" customWidth="1"/>
    <col min="8962" max="8962" width="11.453125" style="267" customWidth="1"/>
    <col min="8963" max="8963" width="19.08984375" style="267" customWidth="1"/>
    <col min="8964" max="9216" width="9.90625" style="267"/>
    <col min="9217" max="9217" width="48.81640625" style="267" customWidth="1"/>
    <col min="9218" max="9218" width="11.453125" style="267" customWidth="1"/>
    <col min="9219" max="9219" width="19.08984375" style="267" customWidth="1"/>
    <col min="9220" max="9472" width="9.90625" style="267"/>
    <col min="9473" max="9473" width="48.81640625" style="267" customWidth="1"/>
    <col min="9474" max="9474" width="11.453125" style="267" customWidth="1"/>
    <col min="9475" max="9475" width="19.08984375" style="267" customWidth="1"/>
    <col min="9476" max="9728" width="9.90625" style="267"/>
    <col min="9729" max="9729" width="48.81640625" style="267" customWidth="1"/>
    <col min="9730" max="9730" width="11.453125" style="267" customWidth="1"/>
    <col min="9731" max="9731" width="19.08984375" style="267" customWidth="1"/>
    <col min="9732" max="9984" width="9.90625" style="267"/>
    <col min="9985" max="9985" width="48.81640625" style="267" customWidth="1"/>
    <col min="9986" max="9986" width="11.453125" style="267" customWidth="1"/>
    <col min="9987" max="9987" width="19.08984375" style="267" customWidth="1"/>
    <col min="9988" max="10240" width="9.90625" style="267"/>
    <col min="10241" max="10241" width="48.81640625" style="267" customWidth="1"/>
    <col min="10242" max="10242" width="11.453125" style="267" customWidth="1"/>
    <col min="10243" max="10243" width="19.08984375" style="267" customWidth="1"/>
    <col min="10244" max="10496" width="9.90625" style="267"/>
    <col min="10497" max="10497" width="48.81640625" style="267" customWidth="1"/>
    <col min="10498" max="10498" width="11.453125" style="267" customWidth="1"/>
    <col min="10499" max="10499" width="19.08984375" style="267" customWidth="1"/>
    <col min="10500" max="10752" width="9.90625" style="267"/>
    <col min="10753" max="10753" width="48.81640625" style="267" customWidth="1"/>
    <col min="10754" max="10754" width="11.453125" style="267" customWidth="1"/>
    <col min="10755" max="10755" width="19.08984375" style="267" customWidth="1"/>
    <col min="10756" max="11008" width="9.90625" style="267"/>
    <col min="11009" max="11009" width="48.81640625" style="267" customWidth="1"/>
    <col min="11010" max="11010" width="11.453125" style="267" customWidth="1"/>
    <col min="11011" max="11011" width="19.08984375" style="267" customWidth="1"/>
    <col min="11012" max="11264" width="9.90625" style="267"/>
    <col min="11265" max="11265" width="48.81640625" style="267" customWidth="1"/>
    <col min="11266" max="11266" width="11.453125" style="267" customWidth="1"/>
    <col min="11267" max="11267" width="19.08984375" style="267" customWidth="1"/>
    <col min="11268" max="11520" width="9.90625" style="267"/>
    <col min="11521" max="11521" width="48.81640625" style="267" customWidth="1"/>
    <col min="11522" max="11522" width="11.453125" style="267" customWidth="1"/>
    <col min="11523" max="11523" width="19.08984375" style="267" customWidth="1"/>
    <col min="11524" max="11776" width="9.90625" style="267"/>
    <col min="11777" max="11777" width="48.81640625" style="267" customWidth="1"/>
    <col min="11778" max="11778" width="11.453125" style="267" customWidth="1"/>
    <col min="11779" max="11779" width="19.08984375" style="267" customWidth="1"/>
    <col min="11780" max="12032" width="9.90625" style="267"/>
    <col min="12033" max="12033" width="48.81640625" style="267" customWidth="1"/>
    <col min="12034" max="12034" width="11.453125" style="267" customWidth="1"/>
    <col min="12035" max="12035" width="19.08984375" style="267" customWidth="1"/>
    <col min="12036" max="12288" width="9.90625" style="267"/>
    <col min="12289" max="12289" width="48.81640625" style="267" customWidth="1"/>
    <col min="12290" max="12290" width="11.453125" style="267" customWidth="1"/>
    <col min="12291" max="12291" width="19.08984375" style="267" customWidth="1"/>
    <col min="12292" max="12544" width="9.90625" style="267"/>
    <col min="12545" max="12545" width="48.81640625" style="267" customWidth="1"/>
    <col min="12546" max="12546" width="11.453125" style="267" customWidth="1"/>
    <col min="12547" max="12547" width="19.08984375" style="267" customWidth="1"/>
    <col min="12548" max="12800" width="9.90625" style="267"/>
    <col min="12801" max="12801" width="48.81640625" style="267" customWidth="1"/>
    <col min="12802" max="12802" width="11.453125" style="267" customWidth="1"/>
    <col min="12803" max="12803" width="19.08984375" style="267" customWidth="1"/>
    <col min="12804" max="13056" width="9.90625" style="267"/>
    <col min="13057" max="13057" width="48.81640625" style="267" customWidth="1"/>
    <col min="13058" max="13058" width="11.453125" style="267" customWidth="1"/>
    <col min="13059" max="13059" width="19.08984375" style="267" customWidth="1"/>
    <col min="13060" max="13312" width="9.90625" style="267"/>
    <col min="13313" max="13313" width="48.81640625" style="267" customWidth="1"/>
    <col min="13314" max="13314" width="11.453125" style="267" customWidth="1"/>
    <col min="13315" max="13315" width="19.08984375" style="267" customWidth="1"/>
    <col min="13316" max="13568" width="9.90625" style="267"/>
    <col min="13569" max="13569" width="48.81640625" style="267" customWidth="1"/>
    <col min="13570" max="13570" width="11.453125" style="267" customWidth="1"/>
    <col min="13571" max="13571" width="19.08984375" style="267" customWidth="1"/>
    <col min="13572" max="13824" width="9.90625" style="267"/>
    <col min="13825" max="13825" width="48.81640625" style="267" customWidth="1"/>
    <col min="13826" max="13826" width="11.453125" style="267" customWidth="1"/>
    <col min="13827" max="13827" width="19.08984375" style="267" customWidth="1"/>
    <col min="13828" max="14080" width="9.90625" style="267"/>
    <col min="14081" max="14081" width="48.81640625" style="267" customWidth="1"/>
    <col min="14082" max="14082" width="11.453125" style="267" customWidth="1"/>
    <col min="14083" max="14083" width="19.08984375" style="267" customWidth="1"/>
    <col min="14084" max="14336" width="9.90625" style="267"/>
    <col min="14337" max="14337" width="48.81640625" style="267" customWidth="1"/>
    <col min="14338" max="14338" width="11.453125" style="267" customWidth="1"/>
    <col min="14339" max="14339" width="19.08984375" style="267" customWidth="1"/>
    <col min="14340" max="14592" width="9.90625" style="267"/>
    <col min="14593" max="14593" width="48.81640625" style="267" customWidth="1"/>
    <col min="14594" max="14594" width="11.453125" style="267" customWidth="1"/>
    <col min="14595" max="14595" width="19.08984375" style="267" customWidth="1"/>
    <col min="14596" max="14848" width="9.90625" style="267"/>
    <col min="14849" max="14849" width="48.81640625" style="267" customWidth="1"/>
    <col min="14850" max="14850" width="11.453125" style="267" customWidth="1"/>
    <col min="14851" max="14851" width="19.08984375" style="267" customWidth="1"/>
    <col min="14852" max="15104" width="9.90625" style="267"/>
    <col min="15105" max="15105" width="48.81640625" style="267" customWidth="1"/>
    <col min="15106" max="15106" width="11.453125" style="267" customWidth="1"/>
    <col min="15107" max="15107" width="19.08984375" style="267" customWidth="1"/>
    <col min="15108" max="15360" width="9.90625" style="267"/>
    <col min="15361" max="15361" width="48.81640625" style="267" customWidth="1"/>
    <col min="15362" max="15362" width="11.453125" style="267" customWidth="1"/>
    <col min="15363" max="15363" width="19.08984375" style="267" customWidth="1"/>
    <col min="15364" max="15616" width="9.90625" style="267"/>
    <col min="15617" max="15617" width="48.81640625" style="267" customWidth="1"/>
    <col min="15618" max="15618" width="11.453125" style="267" customWidth="1"/>
    <col min="15619" max="15619" width="19.08984375" style="267" customWidth="1"/>
    <col min="15620" max="15872" width="9.90625" style="267"/>
    <col min="15873" max="15873" width="48.81640625" style="267" customWidth="1"/>
    <col min="15874" max="15874" width="11.453125" style="267" customWidth="1"/>
    <col min="15875" max="15875" width="19.08984375" style="267" customWidth="1"/>
    <col min="15876" max="16128" width="9.90625" style="267"/>
    <col min="16129" max="16129" width="48.81640625" style="267" customWidth="1"/>
    <col min="16130" max="16130" width="11.453125" style="267" customWidth="1"/>
    <col min="16131" max="16131" width="19.08984375" style="267" customWidth="1"/>
    <col min="16132" max="16384" width="9.90625" style="267"/>
  </cols>
  <sheetData>
    <row r="1" spans="1:7" ht="17.5">
      <c r="A1" s="372" t="s">
        <v>596</v>
      </c>
      <c r="B1" s="372"/>
      <c r="C1" s="372"/>
    </row>
    <row r="2" spans="1:7" s="269" customFormat="1" ht="15" customHeight="1">
      <c r="A2" s="375" t="s">
        <v>611</v>
      </c>
      <c r="B2" s="375"/>
      <c r="C2" s="375"/>
      <c r="D2" s="373"/>
      <c r="E2" s="373"/>
      <c r="F2" s="373"/>
      <c r="G2" s="373"/>
    </row>
    <row r="3" spans="1:7" s="269" customFormat="1" ht="15" customHeight="1">
      <c r="A3" s="268" t="s">
        <v>523</v>
      </c>
      <c r="B3" s="374" t="s">
        <v>524</v>
      </c>
      <c r="C3" s="374"/>
    </row>
    <row r="4" spans="1:7" s="269" customFormat="1" ht="31.5" customHeight="1">
      <c r="A4" s="271" t="s">
        <v>621</v>
      </c>
      <c r="B4" s="271" t="s">
        <v>525</v>
      </c>
      <c r="C4" s="270" t="s">
        <v>526</v>
      </c>
    </row>
    <row r="5" spans="1:7" ht="31.5" customHeight="1">
      <c r="A5" s="270" t="s">
        <v>533</v>
      </c>
      <c r="B5" s="273" t="s">
        <v>527</v>
      </c>
      <c r="C5" s="290"/>
    </row>
    <row r="6" spans="1:7" ht="31.5" customHeight="1">
      <c r="A6" s="274" t="s">
        <v>614</v>
      </c>
      <c r="B6" s="273" t="s">
        <v>528</v>
      </c>
      <c r="C6" s="272"/>
    </row>
    <row r="7" spans="1:7" ht="31.5" customHeight="1">
      <c r="A7" s="274" t="s">
        <v>612</v>
      </c>
      <c r="B7" s="273" t="s">
        <v>529</v>
      </c>
      <c r="C7" s="272"/>
    </row>
    <row r="8" spans="1:7" ht="31.5" customHeight="1">
      <c r="A8" s="274" t="s">
        <v>613</v>
      </c>
      <c r="B8" s="273" t="s">
        <v>530</v>
      </c>
      <c r="C8" s="272"/>
    </row>
    <row r="9" spans="1:7" ht="46.5" customHeight="1">
      <c r="A9" s="274" t="s">
        <v>620</v>
      </c>
      <c r="B9" s="273" t="s">
        <v>538</v>
      </c>
      <c r="C9" s="292" t="s">
        <v>618</v>
      </c>
    </row>
    <row r="10" spans="1:7" ht="31.5" customHeight="1">
      <c r="A10" s="270" t="s">
        <v>597</v>
      </c>
      <c r="B10" s="273" t="s">
        <v>539</v>
      </c>
      <c r="C10" s="291" t="s">
        <v>617</v>
      </c>
    </row>
    <row r="11" spans="1:7" ht="31.5" customHeight="1">
      <c r="A11" s="274" t="s">
        <v>624</v>
      </c>
      <c r="B11" s="273" t="s">
        <v>599</v>
      </c>
      <c r="C11" s="272"/>
    </row>
    <row r="12" spans="1:7" ht="31.5" customHeight="1">
      <c r="A12" s="274" t="s">
        <v>598</v>
      </c>
      <c r="B12" s="273" t="s">
        <v>600</v>
      </c>
      <c r="C12" s="272"/>
    </row>
    <row r="13" spans="1:7" ht="31.5" customHeight="1">
      <c r="A13" s="270" t="s">
        <v>610</v>
      </c>
      <c r="B13" s="273" t="s">
        <v>601</v>
      </c>
      <c r="C13" s="292" t="s">
        <v>619</v>
      </c>
    </row>
    <row r="14" spans="1:7" ht="31.5" customHeight="1">
      <c r="A14" s="270" t="s">
        <v>537</v>
      </c>
      <c r="B14" s="273" t="s">
        <v>602</v>
      </c>
      <c r="C14" s="272"/>
    </row>
    <row r="15" spans="1:7" ht="31.5" customHeight="1">
      <c r="A15" s="270" t="s">
        <v>622</v>
      </c>
      <c r="B15" s="273" t="s">
        <v>603</v>
      </c>
      <c r="C15" s="272"/>
    </row>
    <row r="16" spans="1:7" ht="31.5" customHeight="1">
      <c r="A16" s="270" t="s">
        <v>623</v>
      </c>
      <c r="B16" s="273" t="s">
        <v>604</v>
      </c>
      <c r="C16" s="272"/>
    </row>
    <row r="17" spans="1:3" ht="31.5" customHeight="1">
      <c r="A17" s="270" t="s">
        <v>536</v>
      </c>
      <c r="B17" s="273" t="s">
        <v>605</v>
      </c>
      <c r="C17" s="272"/>
    </row>
    <row r="18" spans="1:3" ht="31.5" customHeight="1">
      <c r="A18" s="270" t="s">
        <v>534</v>
      </c>
      <c r="B18" s="273" t="s">
        <v>606</v>
      </c>
      <c r="C18" s="272"/>
    </row>
    <row r="19" spans="1:3" ht="31.5" customHeight="1">
      <c r="A19" s="270" t="s">
        <v>531</v>
      </c>
      <c r="B19" s="273" t="s">
        <v>607</v>
      </c>
      <c r="C19" s="272"/>
    </row>
    <row r="20" spans="1:3" ht="31.5" customHeight="1">
      <c r="A20" s="270" t="s">
        <v>535</v>
      </c>
      <c r="B20" s="273" t="s">
        <v>615</v>
      </c>
      <c r="C20" s="272"/>
    </row>
    <row r="21" spans="1:3" ht="31.5" customHeight="1">
      <c r="A21" s="270" t="s">
        <v>532</v>
      </c>
      <c r="B21" s="273" t="s">
        <v>616</v>
      </c>
      <c r="C21" s="272"/>
    </row>
  </sheetData>
  <mergeCells count="4">
    <mergeCell ref="A1:C1"/>
    <mergeCell ref="D2:G2"/>
    <mergeCell ref="B3:C3"/>
    <mergeCell ref="A2:C2"/>
  </mergeCells>
  <phoneticPr fontId="3" type="noConversion"/>
  <printOptions horizontalCentered="1"/>
  <pageMargins left="0.75" right="0.75" top="0.78888888888888897" bottom="0.78888888888888897" header="0.11874999999999999" footer="0.11874999999999999"/>
  <pageSetup paperSize="9" scale="95"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71"/>
  <sheetViews>
    <sheetView topLeftCell="A4" workbookViewId="0">
      <selection activeCell="D4" sqref="D4:D13"/>
    </sheetView>
  </sheetViews>
  <sheetFormatPr defaultColWidth="9" defaultRowHeight="25" customHeight="1"/>
  <cols>
    <col min="1" max="2" width="9" style="12"/>
    <col min="3" max="3" width="17.6328125" style="12" customWidth="1"/>
    <col min="4" max="4" width="10.6328125" style="10" customWidth="1"/>
    <col min="5" max="5" width="20" style="12" customWidth="1"/>
    <col min="6" max="6" width="12.453125" style="10" customWidth="1"/>
    <col min="7" max="7" width="31.6328125" style="12" customWidth="1"/>
    <col min="8" max="8" width="63.08984375" style="12" customWidth="1"/>
    <col min="9" max="9" width="10.6328125" style="12" customWidth="1"/>
    <col min="10" max="10" width="10.90625" style="12" customWidth="1"/>
    <col min="11" max="11" width="19.1796875" style="12" customWidth="1"/>
    <col min="12" max="16384" width="9" style="12"/>
  </cols>
  <sheetData>
    <row r="1" spans="1:11" ht="25" customHeight="1">
      <c r="A1" s="431" t="s">
        <v>475</v>
      </c>
      <c r="B1" s="431"/>
      <c r="C1" s="431"/>
      <c r="D1" s="431"/>
      <c r="E1" s="431"/>
      <c r="F1" s="431"/>
      <c r="G1" s="431"/>
      <c r="H1" s="431"/>
      <c r="I1" s="431"/>
      <c r="J1" s="431"/>
      <c r="K1" s="431"/>
    </row>
    <row r="2" spans="1:11" ht="25" customHeight="1">
      <c r="A2" s="252"/>
      <c r="B2" s="252"/>
    </row>
    <row r="3" spans="1:11" ht="25" customHeight="1">
      <c r="A3" s="253" t="s">
        <v>329</v>
      </c>
      <c r="B3" s="253" t="s">
        <v>417</v>
      </c>
      <c r="C3" s="253" t="s">
        <v>331</v>
      </c>
      <c r="D3" s="253" t="s">
        <v>417</v>
      </c>
      <c r="E3" s="253" t="s">
        <v>332</v>
      </c>
      <c r="F3" s="253" t="s">
        <v>417</v>
      </c>
      <c r="G3" s="253" t="s">
        <v>333</v>
      </c>
      <c r="H3" s="253" t="s">
        <v>334</v>
      </c>
      <c r="I3" s="41" t="s">
        <v>522</v>
      </c>
      <c r="J3" s="40" t="s">
        <v>418</v>
      </c>
      <c r="K3" s="40" t="s">
        <v>419</v>
      </c>
    </row>
    <row r="4" spans="1:11" ht="25" customHeight="1">
      <c r="A4" s="418" t="s">
        <v>420</v>
      </c>
      <c r="B4" s="415">
        <v>15</v>
      </c>
      <c r="C4" s="418" t="s">
        <v>421</v>
      </c>
      <c r="D4" s="415">
        <v>4</v>
      </c>
      <c r="E4" s="418" t="s">
        <v>422</v>
      </c>
      <c r="F4" s="415">
        <v>2.5</v>
      </c>
      <c r="G4" s="422" t="s">
        <v>423</v>
      </c>
      <c r="H4" s="254" t="s">
        <v>424</v>
      </c>
      <c r="I4" s="257"/>
      <c r="J4" s="419"/>
      <c r="K4" s="419"/>
    </row>
    <row r="5" spans="1:11" ht="25" customHeight="1">
      <c r="A5" s="418"/>
      <c r="B5" s="417"/>
      <c r="C5" s="418"/>
      <c r="D5" s="417"/>
      <c r="E5" s="418"/>
      <c r="F5" s="417"/>
      <c r="G5" s="422"/>
      <c r="H5" s="254" t="s">
        <v>480</v>
      </c>
      <c r="I5" s="258"/>
      <c r="J5" s="420"/>
      <c r="K5" s="420"/>
    </row>
    <row r="6" spans="1:11" ht="25" customHeight="1">
      <c r="A6" s="418"/>
      <c r="B6" s="417"/>
      <c r="C6" s="418"/>
      <c r="D6" s="417"/>
      <c r="E6" s="418"/>
      <c r="F6" s="417"/>
      <c r="G6" s="422"/>
      <c r="H6" s="254" t="s">
        <v>479</v>
      </c>
      <c r="I6" s="258"/>
      <c r="J6" s="420"/>
      <c r="K6" s="420"/>
    </row>
    <row r="7" spans="1:11" ht="25" customHeight="1">
      <c r="A7" s="418"/>
      <c r="B7" s="417"/>
      <c r="C7" s="418"/>
      <c r="D7" s="417"/>
      <c r="E7" s="418"/>
      <c r="F7" s="417"/>
      <c r="G7" s="422"/>
      <c r="H7" s="254" t="s">
        <v>476</v>
      </c>
      <c r="I7" s="258"/>
      <c r="J7" s="420"/>
      <c r="K7" s="420"/>
    </row>
    <row r="8" spans="1:11" ht="32.25" customHeight="1">
      <c r="A8" s="418"/>
      <c r="B8" s="417"/>
      <c r="C8" s="418"/>
      <c r="D8" s="417"/>
      <c r="E8" s="418"/>
      <c r="F8" s="417"/>
      <c r="G8" s="422"/>
      <c r="H8" s="254" t="s">
        <v>477</v>
      </c>
      <c r="I8" s="258"/>
      <c r="J8" s="420"/>
      <c r="K8" s="420"/>
    </row>
    <row r="9" spans="1:11" ht="25" customHeight="1">
      <c r="A9" s="418"/>
      <c r="B9" s="417"/>
      <c r="C9" s="418"/>
      <c r="D9" s="417"/>
      <c r="E9" s="418"/>
      <c r="F9" s="416"/>
      <c r="G9" s="422"/>
      <c r="H9" s="254" t="s">
        <v>478</v>
      </c>
      <c r="I9" s="259"/>
      <c r="J9" s="421"/>
      <c r="K9" s="421"/>
    </row>
    <row r="10" spans="1:11" ht="25" customHeight="1">
      <c r="A10" s="418"/>
      <c r="B10" s="417"/>
      <c r="C10" s="418"/>
      <c r="D10" s="417"/>
      <c r="E10" s="418" t="s">
        <v>425</v>
      </c>
      <c r="F10" s="415">
        <v>1.5</v>
      </c>
      <c r="G10" s="422" t="s">
        <v>426</v>
      </c>
      <c r="H10" s="254" t="s">
        <v>424</v>
      </c>
      <c r="I10" s="257"/>
      <c r="J10" s="419"/>
      <c r="K10" s="419"/>
    </row>
    <row r="11" spans="1:11" ht="25" customHeight="1">
      <c r="A11" s="418"/>
      <c r="B11" s="417"/>
      <c r="C11" s="418"/>
      <c r="D11" s="417"/>
      <c r="E11" s="418"/>
      <c r="F11" s="417"/>
      <c r="G11" s="422"/>
      <c r="H11" s="254" t="s">
        <v>481</v>
      </c>
      <c r="I11" s="258"/>
      <c r="J11" s="420"/>
      <c r="K11" s="420"/>
    </row>
    <row r="12" spans="1:11" ht="25" customHeight="1">
      <c r="A12" s="418"/>
      <c r="B12" s="417"/>
      <c r="C12" s="418"/>
      <c r="D12" s="417"/>
      <c r="E12" s="418"/>
      <c r="F12" s="417"/>
      <c r="G12" s="422"/>
      <c r="H12" s="254" t="s">
        <v>482</v>
      </c>
      <c r="I12" s="258"/>
      <c r="J12" s="420"/>
      <c r="K12" s="420"/>
    </row>
    <row r="13" spans="1:11" ht="34.5" customHeight="1">
      <c r="A13" s="418"/>
      <c r="B13" s="417"/>
      <c r="C13" s="418"/>
      <c r="D13" s="416"/>
      <c r="E13" s="418"/>
      <c r="F13" s="416"/>
      <c r="G13" s="422"/>
      <c r="H13" s="254" t="s">
        <v>483</v>
      </c>
      <c r="I13" s="259"/>
      <c r="J13" s="421"/>
      <c r="K13" s="421"/>
    </row>
    <row r="14" spans="1:11" ht="25" customHeight="1">
      <c r="A14" s="418"/>
      <c r="B14" s="417"/>
      <c r="C14" s="415" t="s">
        <v>427</v>
      </c>
      <c r="D14" s="415">
        <v>6</v>
      </c>
      <c r="E14" s="418" t="s">
        <v>349</v>
      </c>
      <c r="F14" s="415">
        <v>3</v>
      </c>
      <c r="G14" s="422" t="s">
        <v>428</v>
      </c>
      <c r="H14" s="254" t="s">
        <v>424</v>
      </c>
      <c r="I14" s="257"/>
      <c r="J14" s="419"/>
      <c r="K14" s="419"/>
    </row>
    <row r="15" spans="1:11" ht="25" hidden="1" customHeight="1">
      <c r="A15" s="418"/>
      <c r="B15" s="417"/>
      <c r="C15" s="417"/>
      <c r="D15" s="417"/>
      <c r="E15" s="418"/>
      <c r="F15" s="417"/>
      <c r="G15" s="422"/>
      <c r="H15" s="254"/>
      <c r="I15" s="258"/>
      <c r="J15" s="420"/>
      <c r="K15" s="420"/>
    </row>
    <row r="16" spans="1:11" ht="25" customHeight="1">
      <c r="A16" s="418"/>
      <c r="B16" s="417"/>
      <c r="C16" s="417"/>
      <c r="D16" s="417"/>
      <c r="E16" s="418"/>
      <c r="F16" s="417"/>
      <c r="G16" s="422"/>
      <c r="H16" s="254" t="s">
        <v>487</v>
      </c>
      <c r="I16" s="258"/>
      <c r="J16" s="420"/>
      <c r="K16" s="420"/>
    </row>
    <row r="17" spans="1:11" ht="25" customHeight="1">
      <c r="A17" s="418"/>
      <c r="B17" s="417"/>
      <c r="C17" s="417"/>
      <c r="D17" s="417"/>
      <c r="E17" s="418"/>
      <c r="F17" s="417"/>
      <c r="G17" s="422"/>
      <c r="H17" s="254" t="s">
        <v>486</v>
      </c>
      <c r="I17" s="258"/>
      <c r="J17" s="420"/>
      <c r="K17" s="420"/>
    </row>
    <row r="18" spans="1:11" ht="25" customHeight="1">
      <c r="A18" s="418"/>
      <c r="B18" s="417"/>
      <c r="C18" s="417"/>
      <c r="D18" s="417"/>
      <c r="E18" s="418"/>
      <c r="F18" s="417"/>
      <c r="G18" s="422"/>
      <c r="H18" s="254" t="s">
        <v>489</v>
      </c>
      <c r="I18" s="258"/>
      <c r="J18" s="420"/>
      <c r="K18" s="420"/>
    </row>
    <row r="19" spans="1:11" ht="25" customHeight="1">
      <c r="A19" s="418"/>
      <c r="B19" s="417"/>
      <c r="C19" s="417"/>
      <c r="D19" s="417"/>
      <c r="E19" s="418"/>
      <c r="F19" s="416"/>
      <c r="G19" s="422"/>
      <c r="H19" s="254" t="s">
        <v>488</v>
      </c>
      <c r="I19" s="259"/>
      <c r="J19" s="421"/>
      <c r="K19" s="421"/>
    </row>
    <row r="20" spans="1:11" ht="25" customHeight="1">
      <c r="A20" s="418"/>
      <c r="B20" s="417"/>
      <c r="C20" s="417"/>
      <c r="D20" s="417"/>
      <c r="E20" s="418" t="s">
        <v>429</v>
      </c>
      <c r="F20" s="415">
        <v>3</v>
      </c>
      <c r="G20" s="422" t="s">
        <v>430</v>
      </c>
      <c r="H20" s="255" t="s">
        <v>424</v>
      </c>
      <c r="I20" s="260"/>
      <c r="J20" s="419"/>
      <c r="K20" s="419"/>
    </row>
    <row r="21" spans="1:11" ht="25" customHeight="1">
      <c r="A21" s="418"/>
      <c r="B21" s="417"/>
      <c r="C21" s="417"/>
      <c r="D21" s="417"/>
      <c r="E21" s="418"/>
      <c r="F21" s="417"/>
      <c r="G21" s="422"/>
      <c r="H21" s="255" t="s">
        <v>484</v>
      </c>
      <c r="I21" s="261"/>
      <c r="J21" s="420"/>
      <c r="K21" s="420"/>
    </row>
    <row r="22" spans="1:11" ht="25" customHeight="1">
      <c r="A22" s="418"/>
      <c r="B22" s="417"/>
      <c r="C22" s="417"/>
      <c r="D22" s="417"/>
      <c r="E22" s="418"/>
      <c r="F22" s="417"/>
      <c r="G22" s="422"/>
      <c r="H22" s="255" t="s">
        <v>485</v>
      </c>
      <c r="I22" s="261"/>
      <c r="J22" s="420"/>
      <c r="K22" s="420"/>
    </row>
    <row r="23" spans="1:11" ht="25" customHeight="1">
      <c r="A23" s="418"/>
      <c r="B23" s="417"/>
      <c r="C23" s="416"/>
      <c r="D23" s="416"/>
      <c r="E23" s="418"/>
      <c r="F23" s="416"/>
      <c r="G23" s="422"/>
      <c r="H23" s="255" t="s">
        <v>490</v>
      </c>
      <c r="I23" s="262"/>
      <c r="J23" s="421"/>
      <c r="K23" s="421"/>
    </row>
    <row r="24" spans="1:11" ht="25" customHeight="1">
      <c r="A24" s="418"/>
      <c r="B24" s="417"/>
      <c r="C24" s="418" t="s">
        <v>431</v>
      </c>
      <c r="D24" s="415">
        <v>5</v>
      </c>
      <c r="E24" s="418" t="s">
        <v>432</v>
      </c>
      <c r="F24" s="415">
        <v>3</v>
      </c>
      <c r="G24" s="422" t="s">
        <v>433</v>
      </c>
      <c r="H24" s="255" t="s">
        <v>424</v>
      </c>
      <c r="I24" s="260"/>
      <c r="J24" s="419"/>
      <c r="K24" s="419"/>
    </row>
    <row r="25" spans="1:11" ht="25" customHeight="1">
      <c r="A25" s="418"/>
      <c r="B25" s="417"/>
      <c r="C25" s="418"/>
      <c r="D25" s="417"/>
      <c r="E25" s="418"/>
      <c r="F25" s="417"/>
      <c r="G25" s="422"/>
      <c r="H25" s="255" t="s">
        <v>492</v>
      </c>
      <c r="I25" s="261"/>
      <c r="J25" s="420"/>
      <c r="K25" s="420"/>
    </row>
    <row r="26" spans="1:11" ht="25" customHeight="1">
      <c r="A26" s="418"/>
      <c r="B26" s="417"/>
      <c r="C26" s="418"/>
      <c r="D26" s="417"/>
      <c r="E26" s="418"/>
      <c r="F26" s="417"/>
      <c r="G26" s="422"/>
      <c r="H26" s="255" t="s">
        <v>491</v>
      </c>
      <c r="I26" s="261"/>
      <c r="J26" s="420"/>
      <c r="K26" s="420"/>
    </row>
    <row r="27" spans="1:11" ht="25" customHeight="1">
      <c r="A27" s="418"/>
      <c r="B27" s="417"/>
      <c r="C27" s="418"/>
      <c r="D27" s="417"/>
      <c r="E27" s="418"/>
      <c r="F27" s="417"/>
      <c r="G27" s="422"/>
      <c r="H27" s="255" t="s">
        <v>493</v>
      </c>
      <c r="I27" s="261"/>
      <c r="J27" s="420"/>
      <c r="K27" s="420"/>
    </row>
    <row r="28" spans="1:11" ht="25" customHeight="1">
      <c r="A28" s="418"/>
      <c r="B28" s="417"/>
      <c r="C28" s="418"/>
      <c r="D28" s="417"/>
      <c r="E28" s="418"/>
      <c r="F28" s="416"/>
      <c r="G28" s="422"/>
      <c r="H28" s="255" t="s">
        <v>494</v>
      </c>
      <c r="I28" s="262"/>
      <c r="J28" s="421"/>
      <c r="K28" s="421"/>
    </row>
    <row r="29" spans="1:11" ht="25" customHeight="1">
      <c r="A29" s="418"/>
      <c r="B29" s="417"/>
      <c r="C29" s="418"/>
      <c r="D29" s="417"/>
      <c r="E29" s="418" t="s">
        <v>434</v>
      </c>
      <c r="F29" s="415">
        <v>2</v>
      </c>
      <c r="G29" s="422" t="s">
        <v>435</v>
      </c>
      <c r="H29" s="255" t="s">
        <v>424</v>
      </c>
      <c r="I29" s="260"/>
      <c r="J29" s="419"/>
      <c r="K29" s="419"/>
    </row>
    <row r="30" spans="1:11" ht="25" customHeight="1">
      <c r="A30" s="418"/>
      <c r="B30" s="417"/>
      <c r="C30" s="418"/>
      <c r="D30" s="417"/>
      <c r="E30" s="418"/>
      <c r="F30" s="417"/>
      <c r="G30" s="422"/>
      <c r="H30" s="255" t="s">
        <v>499</v>
      </c>
      <c r="I30" s="261"/>
      <c r="J30" s="420"/>
      <c r="K30" s="420"/>
    </row>
    <row r="31" spans="1:11" ht="25" customHeight="1">
      <c r="A31" s="418"/>
      <c r="B31" s="416"/>
      <c r="C31" s="418"/>
      <c r="D31" s="416"/>
      <c r="E31" s="418"/>
      <c r="F31" s="416"/>
      <c r="G31" s="422"/>
      <c r="H31" s="255" t="s">
        <v>495</v>
      </c>
      <c r="I31" s="262"/>
      <c r="J31" s="421"/>
      <c r="K31" s="421"/>
    </row>
    <row r="32" spans="1:11" ht="25" customHeight="1">
      <c r="A32" s="418" t="s">
        <v>436</v>
      </c>
      <c r="B32" s="415">
        <v>25</v>
      </c>
      <c r="C32" s="415" t="s">
        <v>437</v>
      </c>
      <c r="D32" s="415">
        <v>12</v>
      </c>
      <c r="E32" s="415" t="s">
        <v>438</v>
      </c>
      <c r="F32" s="415">
        <v>2</v>
      </c>
      <c r="G32" s="415" t="s">
        <v>439</v>
      </c>
      <c r="H32" s="255" t="s">
        <v>440</v>
      </c>
      <c r="I32" s="260"/>
      <c r="J32" s="419"/>
      <c r="K32" s="419"/>
    </row>
    <row r="33" spans="1:11" ht="25" customHeight="1">
      <c r="A33" s="418"/>
      <c r="B33" s="417"/>
      <c r="C33" s="417"/>
      <c r="D33" s="417"/>
      <c r="E33" s="417"/>
      <c r="F33" s="417"/>
      <c r="G33" s="417"/>
      <c r="H33" s="255" t="s">
        <v>441</v>
      </c>
      <c r="I33" s="261"/>
      <c r="J33" s="420"/>
      <c r="K33" s="420"/>
    </row>
    <row r="34" spans="1:11" ht="25" customHeight="1">
      <c r="A34" s="418"/>
      <c r="B34" s="417"/>
      <c r="C34" s="417"/>
      <c r="D34" s="417"/>
      <c r="E34" s="417"/>
      <c r="F34" s="417"/>
      <c r="G34" s="417"/>
      <c r="H34" s="255" t="s">
        <v>442</v>
      </c>
      <c r="I34" s="262"/>
      <c r="J34" s="421"/>
      <c r="K34" s="421"/>
    </row>
    <row r="35" spans="1:11" ht="25" customHeight="1">
      <c r="A35" s="418"/>
      <c r="B35" s="417"/>
      <c r="C35" s="417"/>
      <c r="D35" s="417"/>
      <c r="E35" s="416"/>
      <c r="F35" s="416"/>
      <c r="G35" s="416"/>
      <c r="H35" s="255" t="s">
        <v>496</v>
      </c>
      <c r="I35" s="261"/>
      <c r="J35" s="264"/>
      <c r="K35" s="264"/>
    </row>
    <row r="36" spans="1:11" ht="25" customHeight="1">
      <c r="A36" s="418"/>
      <c r="B36" s="417"/>
      <c r="C36" s="417"/>
      <c r="D36" s="417"/>
      <c r="E36" s="415" t="s">
        <v>497</v>
      </c>
      <c r="F36" s="415">
        <v>3</v>
      </c>
      <c r="G36" s="415" t="s">
        <v>443</v>
      </c>
      <c r="H36" s="255" t="s">
        <v>444</v>
      </c>
      <c r="I36" s="260"/>
      <c r="J36" s="419"/>
      <c r="K36" s="419"/>
    </row>
    <row r="37" spans="1:11" ht="25" customHeight="1">
      <c r="A37" s="418"/>
      <c r="B37" s="417"/>
      <c r="C37" s="417"/>
      <c r="D37" s="417"/>
      <c r="E37" s="417"/>
      <c r="F37" s="417"/>
      <c r="G37" s="417"/>
      <c r="H37" s="255" t="s">
        <v>445</v>
      </c>
      <c r="I37" s="262"/>
      <c r="J37" s="421"/>
      <c r="K37" s="421"/>
    </row>
    <row r="38" spans="1:11" ht="25" customHeight="1">
      <c r="A38" s="418"/>
      <c r="B38" s="417"/>
      <c r="C38" s="417"/>
      <c r="D38" s="417"/>
      <c r="E38" s="416"/>
      <c r="F38" s="416"/>
      <c r="G38" s="416"/>
      <c r="H38" s="255" t="s">
        <v>498</v>
      </c>
      <c r="I38" s="261"/>
      <c r="J38" s="264"/>
      <c r="K38" s="264"/>
    </row>
    <row r="39" spans="1:11" ht="25" customHeight="1">
      <c r="A39" s="418"/>
      <c r="B39" s="417"/>
      <c r="C39" s="417"/>
      <c r="D39" s="417"/>
      <c r="E39" s="418" t="s">
        <v>446</v>
      </c>
      <c r="F39" s="415">
        <v>7</v>
      </c>
      <c r="G39" s="422" t="s">
        <v>447</v>
      </c>
      <c r="H39" s="255" t="s">
        <v>424</v>
      </c>
      <c r="I39" s="260"/>
      <c r="J39" s="419"/>
      <c r="K39" s="419"/>
    </row>
    <row r="40" spans="1:11" ht="30" customHeight="1">
      <c r="A40" s="418"/>
      <c r="B40" s="417"/>
      <c r="C40" s="417"/>
      <c r="D40" s="417"/>
      <c r="E40" s="418"/>
      <c r="F40" s="417"/>
      <c r="G40" s="422"/>
      <c r="H40" s="255" t="s">
        <v>500</v>
      </c>
      <c r="I40" s="261"/>
      <c r="J40" s="420"/>
      <c r="K40" s="420"/>
    </row>
    <row r="41" spans="1:11" ht="25" customHeight="1">
      <c r="A41" s="418"/>
      <c r="B41" s="417"/>
      <c r="C41" s="417"/>
      <c r="D41" s="417"/>
      <c r="E41" s="418"/>
      <c r="F41" s="417"/>
      <c r="G41" s="422"/>
      <c r="H41" s="255" t="s">
        <v>503</v>
      </c>
      <c r="I41" s="261"/>
      <c r="J41" s="420"/>
      <c r="K41" s="420"/>
    </row>
    <row r="42" spans="1:11" ht="25" customHeight="1">
      <c r="A42" s="418"/>
      <c r="B42" s="417"/>
      <c r="C42" s="417"/>
      <c r="D42" s="417"/>
      <c r="E42" s="418"/>
      <c r="F42" s="417"/>
      <c r="G42" s="422"/>
      <c r="H42" s="255" t="s">
        <v>501</v>
      </c>
      <c r="I42" s="261"/>
      <c r="J42" s="420"/>
      <c r="K42" s="420"/>
    </row>
    <row r="43" spans="1:11" ht="25" customHeight="1">
      <c r="A43" s="418"/>
      <c r="B43" s="417"/>
      <c r="C43" s="416"/>
      <c r="D43" s="416"/>
      <c r="E43" s="418"/>
      <c r="F43" s="416"/>
      <c r="G43" s="422"/>
      <c r="H43" s="255" t="s">
        <v>502</v>
      </c>
      <c r="I43" s="262"/>
      <c r="J43" s="421"/>
      <c r="K43" s="421"/>
    </row>
    <row r="44" spans="1:11" ht="25" customHeight="1">
      <c r="A44" s="418"/>
      <c r="B44" s="417"/>
      <c r="C44" s="418" t="s">
        <v>448</v>
      </c>
      <c r="D44" s="415">
        <v>13</v>
      </c>
      <c r="E44" s="418" t="s">
        <v>449</v>
      </c>
      <c r="F44" s="415">
        <v>4</v>
      </c>
      <c r="G44" s="422" t="s">
        <v>450</v>
      </c>
      <c r="H44" s="255" t="s">
        <v>424</v>
      </c>
      <c r="I44" s="260"/>
      <c r="J44" s="419"/>
      <c r="K44" s="419"/>
    </row>
    <row r="45" spans="1:11" ht="25" customHeight="1">
      <c r="A45" s="418"/>
      <c r="B45" s="417"/>
      <c r="C45" s="418"/>
      <c r="D45" s="417"/>
      <c r="E45" s="418"/>
      <c r="F45" s="417"/>
      <c r="G45" s="422"/>
      <c r="H45" s="255" t="s">
        <v>504</v>
      </c>
      <c r="I45" s="261"/>
      <c r="J45" s="420"/>
      <c r="K45" s="420"/>
    </row>
    <row r="46" spans="1:11" ht="25" customHeight="1">
      <c r="A46" s="418"/>
      <c r="B46" s="417"/>
      <c r="C46" s="418"/>
      <c r="D46" s="417"/>
      <c r="E46" s="418"/>
      <c r="F46" s="416"/>
      <c r="G46" s="422"/>
      <c r="H46" s="255" t="s">
        <v>505</v>
      </c>
      <c r="I46" s="262"/>
      <c r="J46" s="421"/>
      <c r="K46" s="421"/>
    </row>
    <row r="47" spans="1:11" s="278" customFormat="1" ht="25" customHeight="1">
      <c r="A47" s="418"/>
      <c r="B47" s="417"/>
      <c r="C47" s="418"/>
      <c r="D47" s="417"/>
      <c r="E47" s="427" t="s">
        <v>416</v>
      </c>
      <c r="F47" s="428">
        <v>9</v>
      </c>
      <c r="G47" s="423" t="s">
        <v>451</v>
      </c>
      <c r="H47" s="276" t="s">
        <v>424</v>
      </c>
      <c r="I47" s="277"/>
      <c r="J47" s="424"/>
      <c r="K47" s="424"/>
    </row>
    <row r="48" spans="1:11" s="278" customFormat="1" ht="25" customHeight="1">
      <c r="A48" s="418"/>
      <c r="B48" s="417"/>
      <c r="C48" s="418"/>
      <c r="D48" s="417"/>
      <c r="E48" s="427"/>
      <c r="F48" s="429"/>
      <c r="G48" s="423"/>
      <c r="H48" s="276" t="s">
        <v>518</v>
      </c>
      <c r="I48" s="279"/>
      <c r="J48" s="425"/>
      <c r="K48" s="425"/>
    </row>
    <row r="49" spans="1:11" s="278" customFormat="1" ht="25" customHeight="1">
      <c r="A49" s="418"/>
      <c r="B49" s="417"/>
      <c r="C49" s="418"/>
      <c r="D49" s="417"/>
      <c r="E49" s="427"/>
      <c r="F49" s="429"/>
      <c r="G49" s="423"/>
      <c r="H49" s="276" t="s">
        <v>519</v>
      </c>
      <c r="I49" s="279"/>
      <c r="J49" s="425"/>
      <c r="K49" s="425"/>
    </row>
    <row r="50" spans="1:11" s="278" customFormat="1" ht="25" customHeight="1">
      <c r="A50" s="418"/>
      <c r="B50" s="417"/>
      <c r="C50" s="418"/>
      <c r="D50" s="417"/>
      <c r="E50" s="427"/>
      <c r="F50" s="429"/>
      <c r="G50" s="423"/>
      <c r="H50" s="276" t="s">
        <v>520</v>
      </c>
      <c r="I50" s="279"/>
      <c r="J50" s="425"/>
      <c r="K50" s="425"/>
    </row>
    <row r="51" spans="1:11" s="278" customFormat="1" ht="25" customHeight="1">
      <c r="A51" s="418"/>
      <c r="B51" s="417"/>
      <c r="C51" s="418"/>
      <c r="D51" s="417"/>
      <c r="E51" s="427"/>
      <c r="F51" s="429"/>
      <c r="G51" s="423"/>
      <c r="H51" s="276" t="s">
        <v>521</v>
      </c>
      <c r="I51" s="279"/>
      <c r="J51" s="425"/>
      <c r="K51" s="425"/>
    </row>
    <row r="52" spans="1:11" s="278" customFormat="1" ht="25" customHeight="1">
      <c r="A52" s="418"/>
      <c r="B52" s="416"/>
      <c r="C52" s="418"/>
      <c r="D52" s="416"/>
      <c r="E52" s="427"/>
      <c r="F52" s="430"/>
      <c r="G52" s="423"/>
      <c r="H52" s="280" t="s">
        <v>506</v>
      </c>
      <c r="I52" s="281"/>
      <c r="J52" s="426"/>
      <c r="K52" s="426"/>
    </row>
    <row r="53" spans="1:11" ht="25" customHeight="1">
      <c r="A53" s="418" t="s">
        <v>452</v>
      </c>
      <c r="B53" s="415">
        <v>30</v>
      </c>
      <c r="C53" s="415" t="s">
        <v>325</v>
      </c>
      <c r="D53" s="415">
        <v>9</v>
      </c>
      <c r="E53" s="415" t="s">
        <v>453</v>
      </c>
      <c r="F53" s="415">
        <v>9</v>
      </c>
      <c r="G53" s="415" t="s">
        <v>454</v>
      </c>
      <c r="H53" s="255" t="s">
        <v>455</v>
      </c>
      <c r="I53" s="260"/>
      <c r="J53" s="419"/>
      <c r="K53" s="419"/>
    </row>
    <row r="54" spans="1:11" ht="47.25" customHeight="1">
      <c r="A54" s="418"/>
      <c r="B54" s="417"/>
      <c r="C54" s="417"/>
      <c r="D54" s="417"/>
      <c r="E54" s="417"/>
      <c r="F54" s="417"/>
      <c r="G54" s="417"/>
      <c r="H54" s="255" t="s">
        <v>507</v>
      </c>
      <c r="I54" s="261"/>
      <c r="J54" s="420"/>
      <c r="K54" s="420"/>
    </row>
    <row r="55" spans="1:11" ht="30.75" customHeight="1">
      <c r="A55" s="418"/>
      <c r="B55" s="417"/>
      <c r="C55" s="417"/>
      <c r="D55" s="417"/>
      <c r="E55" s="417"/>
      <c r="F55" s="417"/>
      <c r="G55" s="417"/>
      <c r="H55" s="266" t="s">
        <v>508</v>
      </c>
      <c r="I55" s="262"/>
      <c r="J55" s="421"/>
      <c r="K55" s="421"/>
    </row>
    <row r="56" spans="1:11" ht="30.75" customHeight="1">
      <c r="A56" s="418"/>
      <c r="B56" s="417"/>
      <c r="C56" s="416"/>
      <c r="D56" s="416"/>
      <c r="E56" s="416"/>
      <c r="F56" s="416"/>
      <c r="G56" s="416"/>
      <c r="H56" s="266" t="s">
        <v>509</v>
      </c>
      <c r="I56" s="261"/>
      <c r="J56" s="264"/>
      <c r="K56" s="264"/>
    </row>
    <row r="57" spans="1:11" ht="25" customHeight="1">
      <c r="A57" s="418"/>
      <c r="B57" s="417"/>
      <c r="C57" s="415" t="s">
        <v>326</v>
      </c>
      <c r="D57" s="415">
        <v>9</v>
      </c>
      <c r="E57" s="415" t="s">
        <v>456</v>
      </c>
      <c r="F57" s="415">
        <v>9</v>
      </c>
      <c r="G57" s="415" t="s">
        <v>457</v>
      </c>
      <c r="H57" s="255" t="s">
        <v>458</v>
      </c>
      <c r="I57" s="260"/>
      <c r="J57" s="419"/>
      <c r="K57" s="419"/>
    </row>
    <row r="58" spans="1:11" ht="57" customHeight="1">
      <c r="A58" s="418"/>
      <c r="B58" s="417"/>
      <c r="C58" s="417"/>
      <c r="D58" s="417"/>
      <c r="E58" s="417"/>
      <c r="F58" s="417"/>
      <c r="G58" s="417"/>
      <c r="H58" s="255" t="s">
        <v>459</v>
      </c>
      <c r="I58" s="262"/>
      <c r="J58" s="421"/>
      <c r="K58" s="421"/>
    </row>
    <row r="59" spans="1:11" ht="37.5" customHeight="1">
      <c r="A59" s="418"/>
      <c r="B59" s="417"/>
      <c r="C59" s="416"/>
      <c r="D59" s="416"/>
      <c r="E59" s="416"/>
      <c r="F59" s="416"/>
      <c r="G59" s="416"/>
      <c r="H59" s="255" t="s">
        <v>510</v>
      </c>
      <c r="I59" s="261"/>
      <c r="J59" s="264"/>
      <c r="K59" s="264"/>
    </row>
    <row r="60" spans="1:11" ht="33.75" customHeight="1">
      <c r="A60" s="418"/>
      <c r="B60" s="417"/>
      <c r="C60" s="418" t="s">
        <v>460</v>
      </c>
      <c r="D60" s="415">
        <v>6</v>
      </c>
      <c r="E60" s="418" t="s">
        <v>461</v>
      </c>
      <c r="F60" s="415">
        <v>6</v>
      </c>
      <c r="G60" s="422" t="s">
        <v>462</v>
      </c>
      <c r="H60" s="255" t="s">
        <v>511</v>
      </c>
      <c r="I60" s="260"/>
      <c r="J60" s="419"/>
      <c r="K60" s="419"/>
    </row>
    <row r="61" spans="1:11" ht="25" customHeight="1">
      <c r="A61" s="418"/>
      <c r="B61" s="417"/>
      <c r="C61" s="418"/>
      <c r="D61" s="416"/>
      <c r="E61" s="418"/>
      <c r="F61" s="416"/>
      <c r="G61" s="422"/>
      <c r="H61" s="255" t="s">
        <v>512</v>
      </c>
      <c r="I61" s="262"/>
      <c r="J61" s="421"/>
      <c r="K61" s="421"/>
    </row>
    <row r="62" spans="1:11" ht="25" hidden="1" customHeight="1">
      <c r="A62" s="418"/>
      <c r="B62" s="417"/>
      <c r="C62" s="418" t="s">
        <v>463</v>
      </c>
      <c r="D62" s="415">
        <v>6</v>
      </c>
      <c r="E62" s="418" t="s">
        <v>464</v>
      </c>
      <c r="F62" s="415">
        <v>6</v>
      </c>
      <c r="G62" s="422" t="s">
        <v>465</v>
      </c>
      <c r="H62" s="256"/>
      <c r="I62" s="263"/>
      <c r="J62" s="419"/>
      <c r="K62" s="419"/>
    </row>
    <row r="63" spans="1:11" ht="25" customHeight="1">
      <c r="A63" s="418"/>
      <c r="B63" s="417"/>
      <c r="C63" s="418"/>
      <c r="D63" s="417"/>
      <c r="E63" s="418"/>
      <c r="F63" s="417"/>
      <c r="G63" s="422"/>
      <c r="H63" s="255" t="s">
        <v>466</v>
      </c>
      <c r="I63" s="261"/>
      <c r="J63" s="420"/>
      <c r="K63" s="420"/>
    </row>
    <row r="64" spans="1:11" ht="46.5" customHeight="1">
      <c r="A64" s="418"/>
      <c r="B64" s="417"/>
      <c r="C64" s="418"/>
      <c r="D64" s="417"/>
      <c r="E64" s="418"/>
      <c r="F64" s="417"/>
      <c r="G64" s="422"/>
      <c r="H64" s="255" t="s">
        <v>513</v>
      </c>
      <c r="I64" s="261"/>
      <c r="J64" s="420"/>
      <c r="K64" s="420"/>
    </row>
    <row r="65" spans="1:11" ht="29.25" customHeight="1">
      <c r="A65" s="418"/>
      <c r="B65" s="416"/>
      <c r="C65" s="418"/>
      <c r="D65" s="416"/>
      <c r="E65" s="418"/>
      <c r="F65" s="416"/>
      <c r="G65" s="422"/>
      <c r="H65" s="255" t="s">
        <v>514</v>
      </c>
      <c r="I65" s="262"/>
      <c r="J65" s="421"/>
      <c r="K65" s="421"/>
    </row>
    <row r="66" spans="1:11" ht="29.25" customHeight="1">
      <c r="A66" s="415" t="s">
        <v>467</v>
      </c>
      <c r="B66" s="415">
        <v>30</v>
      </c>
      <c r="C66" s="415" t="s">
        <v>468</v>
      </c>
      <c r="D66" s="415">
        <v>30</v>
      </c>
      <c r="E66" s="415" t="s">
        <v>469</v>
      </c>
      <c r="F66" s="418">
        <v>22</v>
      </c>
      <c r="G66" s="254" t="s">
        <v>470</v>
      </c>
      <c r="H66" s="255" t="s">
        <v>515</v>
      </c>
      <c r="I66" s="260"/>
      <c r="J66" s="419"/>
      <c r="K66" s="419"/>
    </row>
    <row r="67" spans="1:11" ht="29.25" customHeight="1">
      <c r="A67" s="417"/>
      <c r="B67" s="417"/>
      <c r="C67" s="417"/>
      <c r="D67" s="417"/>
      <c r="E67" s="417"/>
      <c r="F67" s="418"/>
      <c r="G67" s="254" t="s">
        <v>471</v>
      </c>
      <c r="H67" s="255" t="s">
        <v>515</v>
      </c>
      <c r="I67" s="261"/>
      <c r="J67" s="420"/>
      <c r="K67" s="420"/>
    </row>
    <row r="68" spans="1:11" ht="29.25" customHeight="1">
      <c r="A68" s="417"/>
      <c r="B68" s="417"/>
      <c r="C68" s="417"/>
      <c r="D68" s="417"/>
      <c r="E68" s="416"/>
      <c r="F68" s="418"/>
      <c r="G68" s="254" t="s">
        <v>472</v>
      </c>
      <c r="H68" s="255" t="s">
        <v>515</v>
      </c>
      <c r="I68" s="261"/>
      <c r="J68" s="420"/>
      <c r="K68" s="420"/>
    </row>
    <row r="69" spans="1:11" ht="29.25" customHeight="1">
      <c r="A69" s="417"/>
      <c r="B69" s="417"/>
      <c r="C69" s="417"/>
      <c r="D69" s="417"/>
      <c r="E69" s="415" t="s">
        <v>327</v>
      </c>
      <c r="F69" s="415">
        <v>8</v>
      </c>
      <c r="G69" s="415" t="s">
        <v>473</v>
      </c>
      <c r="H69" s="255" t="s">
        <v>517</v>
      </c>
      <c r="I69" s="262"/>
      <c r="J69" s="265"/>
      <c r="K69" s="265"/>
    </row>
    <row r="70" spans="1:11" ht="31.5" customHeight="1">
      <c r="A70" s="416"/>
      <c r="B70" s="416"/>
      <c r="C70" s="416"/>
      <c r="D70" s="416"/>
      <c r="E70" s="416"/>
      <c r="F70" s="416"/>
      <c r="G70" s="416"/>
      <c r="H70" s="255" t="s">
        <v>516</v>
      </c>
      <c r="I70" s="255"/>
      <c r="J70" s="40"/>
      <c r="K70" s="40"/>
    </row>
    <row r="71" spans="1:11" ht="25" customHeight="1">
      <c r="A71" s="41" t="s">
        <v>474</v>
      </c>
      <c r="B71" s="41">
        <f>SUM(B4:B70)</f>
        <v>100</v>
      </c>
      <c r="C71" s="40"/>
      <c r="D71" s="41">
        <f>SUM(D4:D70)</f>
        <v>100</v>
      </c>
      <c r="E71" s="40"/>
      <c r="F71" s="41">
        <f>SUM(F4:F69)</f>
        <v>100</v>
      </c>
      <c r="G71" s="40"/>
      <c r="H71" s="40"/>
      <c r="I71" s="40"/>
      <c r="J71" s="40"/>
      <c r="K71" s="40"/>
    </row>
  </sheetData>
  <mergeCells count="111">
    <mergeCell ref="C14:C23"/>
    <mergeCell ref="D14:D23"/>
    <mergeCell ref="E14:E19"/>
    <mergeCell ref="F14:F19"/>
    <mergeCell ref="G14:G19"/>
    <mergeCell ref="A1:K1"/>
    <mergeCell ref="A4:A31"/>
    <mergeCell ref="B4:B31"/>
    <mergeCell ref="C4:C13"/>
    <mergeCell ref="D4:D13"/>
    <mergeCell ref="E4:E9"/>
    <mergeCell ref="F4:F9"/>
    <mergeCell ref="G4:G9"/>
    <mergeCell ref="J4:J9"/>
    <mergeCell ref="K4:K9"/>
    <mergeCell ref="J14:J19"/>
    <mergeCell ref="K14:K19"/>
    <mergeCell ref="E20:E23"/>
    <mergeCell ref="F20:F23"/>
    <mergeCell ref="G20:G23"/>
    <mergeCell ref="J20:J23"/>
    <mergeCell ref="K20:K23"/>
    <mergeCell ref="E10:E13"/>
    <mergeCell ref="F10:F13"/>
    <mergeCell ref="K32:K34"/>
    <mergeCell ref="J36:J37"/>
    <mergeCell ref="K36:K37"/>
    <mergeCell ref="G10:G13"/>
    <mergeCell ref="J10:J13"/>
    <mergeCell ref="K10:K13"/>
    <mergeCell ref="K24:K28"/>
    <mergeCell ref="E29:E31"/>
    <mergeCell ref="F29:F31"/>
    <mergeCell ref="G29:G31"/>
    <mergeCell ref="J29:J31"/>
    <mergeCell ref="K29:K31"/>
    <mergeCell ref="F47:F52"/>
    <mergeCell ref="J57:J58"/>
    <mergeCell ref="C24:C31"/>
    <mergeCell ref="D24:D31"/>
    <mergeCell ref="E24:E28"/>
    <mergeCell ref="F24:F28"/>
    <mergeCell ref="G24:G28"/>
    <mergeCell ref="J24:J28"/>
    <mergeCell ref="J32:J34"/>
    <mergeCell ref="K57:K58"/>
    <mergeCell ref="E53:E56"/>
    <mergeCell ref="G47:G52"/>
    <mergeCell ref="J47:J52"/>
    <mergeCell ref="K47:K52"/>
    <mergeCell ref="A53:A65"/>
    <mergeCell ref="B53:B65"/>
    <mergeCell ref="G39:G43"/>
    <mergeCell ref="J39:J43"/>
    <mergeCell ref="K39:K43"/>
    <mergeCell ref="C44:C52"/>
    <mergeCell ref="D44:D52"/>
    <mergeCell ref="E44:E46"/>
    <mergeCell ref="F44:F46"/>
    <mergeCell ref="G44:G46"/>
    <mergeCell ref="J44:J46"/>
    <mergeCell ref="K44:K46"/>
    <mergeCell ref="A32:A52"/>
    <mergeCell ref="B32:B52"/>
    <mergeCell ref="C32:C43"/>
    <mergeCell ref="D32:D43"/>
    <mergeCell ref="E39:E43"/>
    <mergeCell ref="F39:F43"/>
    <mergeCell ref="E47:E52"/>
    <mergeCell ref="J66:J68"/>
    <mergeCell ref="K66:K68"/>
    <mergeCell ref="G32:G35"/>
    <mergeCell ref="F32:F35"/>
    <mergeCell ref="E32:E35"/>
    <mergeCell ref="E36:E38"/>
    <mergeCell ref="F36:F38"/>
    <mergeCell ref="G36:G38"/>
    <mergeCell ref="G53:G56"/>
    <mergeCell ref="F53:F56"/>
    <mergeCell ref="E66:E68"/>
    <mergeCell ref="F66:F68"/>
    <mergeCell ref="K60:K61"/>
    <mergeCell ref="E62:E65"/>
    <mergeCell ref="F62:F65"/>
    <mergeCell ref="G62:G65"/>
    <mergeCell ref="J62:J65"/>
    <mergeCell ref="K62:K65"/>
    <mergeCell ref="E60:E61"/>
    <mergeCell ref="F60:F61"/>
    <mergeCell ref="G60:G61"/>
    <mergeCell ref="J60:J61"/>
    <mergeCell ref="J53:J55"/>
    <mergeCell ref="K53:K55"/>
    <mergeCell ref="F69:F70"/>
    <mergeCell ref="D66:D70"/>
    <mergeCell ref="B66:B70"/>
    <mergeCell ref="A66:A70"/>
    <mergeCell ref="G69:G70"/>
    <mergeCell ref="D53:D56"/>
    <mergeCell ref="C53:C56"/>
    <mergeCell ref="G57:G59"/>
    <mergeCell ref="F57:F59"/>
    <mergeCell ref="E57:E59"/>
    <mergeCell ref="D57:D59"/>
    <mergeCell ref="C57:C59"/>
    <mergeCell ref="C66:C70"/>
    <mergeCell ref="E69:E70"/>
    <mergeCell ref="C62:C65"/>
    <mergeCell ref="D62:D65"/>
    <mergeCell ref="C60:C61"/>
    <mergeCell ref="D60:D61"/>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4"/>
  <sheetViews>
    <sheetView workbookViewId="0">
      <selection activeCell="A10" sqref="A10:XFD10"/>
    </sheetView>
  </sheetViews>
  <sheetFormatPr defaultColWidth="9" defaultRowHeight="14"/>
  <cols>
    <col min="1" max="1" width="1.6328125" style="3" customWidth="1"/>
    <col min="2" max="2" width="6.90625" style="1" customWidth="1"/>
    <col min="3" max="4" width="24.08984375" style="1" customWidth="1"/>
    <col min="5" max="5" width="26.1796875" style="1" customWidth="1"/>
    <col min="6" max="6" width="23" style="1" customWidth="1"/>
    <col min="7" max="7" width="20.08984375" style="2" customWidth="1"/>
    <col min="8" max="8" width="25.453125" style="1" customWidth="1"/>
    <col min="9" max="16384" width="9" style="3"/>
  </cols>
  <sheetData>
    <row r="1" spans="2:8" ht="6" customHeight="1"/>
    <row r="2" spans="2:8" hidden="1"/>
    <row r="3" spans="2:8" hidden="1"/>
    <row r="4" spans="2:8" hidden="1"/>
    <row r="5" spans="2:8" hidden="1"/>
    <row r="6" spans="2:8" hidden="1"/>
    <row r="7" spans="2:8" ht="20.5" customHeight="1">
      <c r="B7" s="4" t="s">
        <v>0</v>
      </c>
    </row>
    <row r="8" spans="2:8" ht="21">
      <c r="B8" s="377" t="s">
        <v>314</v>
      </c>
      <c r="C8" s="377"/>
      <c r="D8" s="377"/>
      <c r="E8" s="377"/>
      <c r="F8" s="377"/>
      <c r="G8" s="377"/>
      <c r="H8" s="377"/>
    </row>
    <row r="9" spans="2:8" ht="26.15" customHeight="1">
      <c r="G9" s="378" t="s">
        <v>1</v>
      </c>
      <c r="H9" s="378"/>
    </row>
    <row r="10" spans="2:8" s="7" customFormat="1" ht="40" customHeight="1">
      <c r="B10" s="5" t="s">
        <v>2</v>
      </c>
      <c r="C10" s="5" t="s">
        <v>3</v>
      </c>
      <c r="D10" s="5" t="s">
        <v>4</v>
      </c>
      <c r="E10" s="5" t="s">
        <v>5</v>
      </c>
      <c r="F10" s="5" t="s">
        <v>6</v>
      </c>
      <c r="G10" s="6" t="s">
        <v>7</v>
      </c>
      <c r="H10" s="5" t="s">
        <v>8</v>
      </c>
    </row>
    <row r="11" spans="2:8" s="7" customFormat="1" ht="40" customHeight="1">
      <c r="B11" s="5">
        <v>1</v>
      </c>
      <c r="C11" s="5" t="s">
        <v>10</v>
      </c>
      <c r="D11" s="5">
        <v>590</v>
      </c>
      <c r="E11" s="8"/>
      <c r="F11" s="5">
        <v>590</v>
      </c>
      <c r="G11" s="6"/>
      <c r="H11" s="5"/>
    </row>
    <row r="12" spans="2:8" s="7" customFormat="1" ht="40" customHeight="1">
      <c r="B12" s="5">
        <v>2</v>
      </c>
      <c r="C12" s="5" t="s">
        <v>11</v>
      </c>
      <c r="D12" s="5">
        <v>1465</v>
      </c>
      <c r="E12" s="8"/>
      <c r="F12" s="5">
        <v>535</v>
      </c>
      <c r="G12" s="6"/>
      <c r="H12" s="5"/>
    </row>
    <row r="13" spans="2:8" s="7" customFormat="1" ht="40" customHeight="1">
      <c r="B13" s="5">
        <v>3</v>
      </c>
      <c r="C13" s="5" t="s">
        <v>12</v>
      </c>
      <c r="D13" s="5">
        <v>12672</v>
      </c>
      <c r="E13" s="8"/>
      <c r="F13" s="5">
        <v>10770</v>
      </c>
      <c r="G13" s="6"/>
      <c r="H13" s="5"/>
    </row>
    <row r="14" spans="2:8" s="7" customFormat="1" ht="40" customHeight="1">
      <c r="B14" s="5">
        <v>4</v>
      </c>
      <c r="C14" s="5" t="s">
        <v>13</v>
      </c>
      <c r="D14" s="5">
        <v>680</v>
      </c>
      <c r="E14" s="8"/>
      <c r="F14" s="5">
        <v>477</v>
      </c>
      <c r="G14" s="6"/>
      <c r="H14" s="5"/>
    </row>
    <row r="15" spans="2:8" s="7" customFormat="1" ht="40" customHeight="1">
      <c r="B15" s="5">
        <v>5</v>
      </c>
      <c r="C15" s="5" t="s">
        <v>14</v>
      </c>
      <c r="D15" s="5">
        <v>343</v>
      </c>
      <c r="E15" s="8"/>
      <c r="F15" s="5">
        <v>288</v>
      </c>
      <c r="G15" s="6"/>
      <c r="H15" s="5"/>
    </row>
    <row r="16" spans="2:8" s="7" customFormat="1" ht="40" customHeight="1">
      <c r="B16" s="5"/>
      <c r="C16" s="5"/>
      <c r="D16" s="5"/>
      <c r="E16" s="5"/>
      <c r="F16" s="5"/>
      <c r="G16" s="6"/>
      <c r="H16" s="5"/>
    </row>
    <row r="17" spans="2:8" s="7" customFormat="1" ht="40" customHeight="1">
      <c r="B17" s="5"/>
      <c r="C17" s="5" t="s">
        <v>9</v>
      </c>
      <c r="D17" s="5">
        <f>SUM(D11:D16)</f>
        <v>15750</v>
      </c>
      <c r="E17" s="5">
        <v>12750</v>
      </c>
      <c r="F17" s="5">
        <f>SUM(F11:F16)</f>
        <v>12660</v>
      </c>
      <c r="G17" s="5">
        <f>E17-F17</f>
        <v>90</v>
      </c>
      <c r="H17" s="5"/>
    </row>
    <row r="29" spans="2:8">
      <c r="D29" s="379"/>
      <c r="E29" s="380"/>
      <c r="F29" s="380"/>
    </row>
    <row r="30" spans="2:8">
      <c r="D30" s="380"/>
      <c r="E30" s="380"/>
      <c r="F30" s="380"/>
    </row>
    <row r="31" spans="2:8">
      <c r="D31" s="380"/>
      <c r="E31" s="380"/>
      <c r="F31" s="380"/>
    </row>
    <row r="32" spans="2:8">
      <c r="D32" s="380"/>
      <c r="E32" s="380"/>
      <c r="F32" s="380"/>
    </row>
    <row r="33" spans="4:6" s="3" customFormat="1">
      <c r="D33" s="380"/>
      <c r="E33" s="380"/>
      <c r="F33" s="380"/>
    </row>
    <row r="34" spans="4:6" s="3" customFormat="1">
      <c r="D34" s="380"/>
      <c r="E34" s="380"/>
      <c r="F34" s="380"/>
    </row>
  </sheetData>
  <mergeCells count="3">
    <mergeCell ref="B8:H8"/>
    <mergeCell ref="G9:H9"/>
    <mergeCell ref="D29:F34"/>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80"/>
  <sheetViews>
    <sheetView workbookViewId="0">
      <pane xSplit="2" ySplit="3" topLeftCell="C4" activePane="bottomRight" state="frozen"/>
      <selection pane="topRight" activeCell="C1" sqref="C1"/>
      <selection pane="bottomLeft" activeCell="A4" sqref="A4"/>
      <selection pane="bottomRight" activeCell="C10" sqref="C10"/>
    </sheetView>
  </sheetViews>
  <sheetFormatPr defaultColWidth="9.90625" defaultRowHeight="13"/>
  <cols>
    <col min="1" max="1" width="7.08984375" style="117" customWidth="1"/>
    <col min="2" max="2" width="19.90625" style="118" customWidth="1"/>
    <col min="3" max="3" width="14.81640625" style="118" customWidth="1"/>
    <col min="4" max="4" width="13" style="118" bestFit="1" customWidth="1"/>
    <col min="5" max="6" width="19.90625" style="118" customWidth="1"/>
    <col min="7" max="10" width="11.81640625" style="112" bestFit="1" customWidth="1"/>
    <col min="11" max="11" width="9" style="119" bestFit="1" customWidth="1"/>
    <col min="12" max="12" width="25.08984375" style="118" customWidth="1"/>
    <col min="13" max="13" width="13.90625" style="113" hidden="1" customWidth="1"/>
    <col min="14" max="14" width="14" style="120" hidden="1" customWidth="1"/>
    <col min="15" max="15" width="14" style="146" customWidth="1"/>
    <col min="16" max="16" width="9" style="120" bestFit="1" customWidth="1"/>
    <col min="17" max="19" width="11" style="115" bestFit="1" customWidth="1"/>
    <col min="20" max="20" width="11.81640625" style="115" bestFit="1" customWidth="1"/>
    <col min="21" max="22" width="11.08984375" style="116" customWidth="1"/>
    <col min="23" max="23" width="20.453125" style="53" bestFit="1" customWidth="1"/>
    <col min="24" max="24" width="17.90625" style="53" bestFit="1" customWidth="1"/>
    <col min="25" max="25" width="20.08984375" style="53" bestFit="1" customWidth="1"/>
    <col min="26" max="258" width="9.90625" style="53"/>
    <col min="259" max="259" width="7.08984375" style="53" customWidth="1"/>
    <col min="260" max="262" width="19.90625" style="53" customWidth="1"/>
    <col min="263" max="265" width="13.453125" style="53" customWidth="1"/>
    <col min="266" max="266" width="13.90625" style="53" customWidth="1"/>
    <col min="267" max="267" width="28.08984375" style="53" customWidth="1"/>
    <col min="268" max="268" width="19.08984375" style="53" customWidth="1"/>
    <col min="269" max="269" width="25.08984375" style="53" customWidth="1"/>
    <col min="270" max="270" width="13.90625" style="53" customWidth="1"/>
    <col min="271" max="272" width="0" style="53" hidden="1" customWidth="1"/>
    <col min="273" max="273" width="12.36328125" style="53" bestFit="1" customWidth="1"/>
    <col min="274" max="274" width="14.453125" style="53" customWidth="1"/>
    <col min="275" max="275" width="14.453125" style="53" bestFit="1" customWidth="1"/>
    <col min="276" max="276" width="16.81640625" style="53" bestFit="1" customWidth="1"/>
    <col min="277" max="277" width="14.90625" style="53" customWidth="1"/>
    <col min="278" max="278" width="11.08984375" style="53" customWidth="1"/>
    <col min="279" max="279" width="20.453125" style="53" bestFit="1" customWidth="1"/>
    <col min="280" max="280" width="17.90625" style="53" bestFit="1" customWidth="1"/>
    <col min="281" max="281" width="20.08984375" style="53" bestFit="1" customWidth="1"/>
    <col min="282" max="514" width="9.90625" style="53"/>
    <col min="515" max="515" width="7.08984375" style="53" customWidth="1"/>
    <col min="516" max="518" width="19.90625" style="53" customWidth="1"/>
    <col min="519" max="521" width="13.453125" style="53" customWidth="1"/>
    <col min="522" max="522" width="13.90625" style="53" customWidth="1"/>
    <col min="523" max="523" width="28.08984375" style="53" customWidth="1"/>
    <col min="524" max="524" width="19.08984375" style="53" customWidth="1"/>
    <col min="525" max="525" width="25.08984375" style="53" customWidth="1"/>
    <col min="526" max="526" width="13.90625" style="53" customWidth="1"/>
    <col min="527" max="528" width="0" style="53" hidden="1" customWidth="1"/>
    <col min="529" max="529" width="12.36328125" style="53" bestFit="1" customWidth="1"/>
    <col min="530" max="530" width="14.453125" style="53" customWidth="1"/>
    <col min="531" max="531" width="14.453125" style="53" bestFit="1" customWidth="1"/>
    <col min="532" max="532" width="16.81640625" style="53" bestFit="1" customWidth="1"/>
    <col min="533" max="533" width="14.90625" style="53" customWidth="1"/>
    <col min="534" max="534" width="11.08984375" style="53" customWidth="1"/>
    <col min="535" max="535" width="20.453125" style="53" bestFit="1" customWidth="1"/>
    <col min="536" max="536" width="17.90625" style="53" bestFit="1" customWidth="1"/>
    <col min="537" max="537" width="20.08984375" style="53" bestFit="1" customWidth="1"/>
    <col min="538" max="770" width="9.90625" style="53"/>
    <col min="771" max="771" width="7.08984375" style="53" customWidth="1"/>
    <col min="772" max="774" width="19.90625" style="53" customWidth="1"/>
    <col min="775" max="777" width="13.453125" style="53" customWidth="1"/>
    <col min="778" max="778" width="13.90625" style="53" customWidth="1"/>
    <col min="779" max="779" width="28.08984375" style="53" customWidth="1"/>
    <col min="780" max="780" width="19.08984375" style="53" customWidth="1"/>
    <col min="781" max="781" width="25.08984375" style="53" customWidth="1"/>
    <col min="782" max="782" width="13.90625" style="53" customWidth="1"/>
    <col min="783" max="784" width="0" style="53" hidden="1" customWidth="1"/>
    <col min="785" max="785" width="12.36328125" style="53" bestFit="1" customWidth="1"/>
    <col min="786" max="786" width="14.453125" style="53" customWidth="1"/>
    <col min="787" max="787" width="14.453125" style="53" bestFit="1" customWidth="1"/>
    <col min="788" max="788" width="16.81640625" style="53" bestFit="1" customWidth="1"/>
    <col min="789" max="789" width="14.90625" style="53" customWidth="1"/>
    <col min="790" max="790" width="11.08984375" style="53" customWidth="1"/>
    <col min="791" max="791" width="20.453125" style="53" bestFit="1" customWidth="1"/>
    <col min="792" max="792" width="17.90625" style="53" bestFit="1" customWidth="1"/>
    <col min="793" max="793" width="20.08984375" style="53" bestFit="1" customWidth="1"/>
    <col min="794" max="1026" width="9.90625" style="53"/>
    <col min="1027" max="1027" width="7.08984375" style="53" customWidth="1"/>
    <col min="1028" max="1030" width="19.90625" style="53" customWidth="1"/>
    <col min="1031" max="1033" width="13.453125" style="53" customWidth="1"/>
    <col min="1034" max="1034" width="13.90625" style="53" customWidth="1"/>
    <col min="1035" max="1035" width="28.08984375" style="53" customWidth="1"/>
    <col min="1036" max="1036" width="19.08984375" style="53" customWidth="1"/>
    <col min="1037" max="1037" width="25.08984375" style="53" customWidth="1"/>
    <col min="1038" max="1038" width="13.90625" style="53" customWidth="1"/>
    <col min="1039" max="1040" width="0" style="53" hidden="1" customWidth="1"/>
    <col min="1041" max="1041" width="12.36328125" style="53" bestFit="1" customWidth="1"/>
    <col min="1042" max="1042" width="14.453125" style="53" customWidth="1"/>
    <col min="1043" max="1043" width="14.453125" style="53" bestFit="1" customWidth="1"/>
    <col min="1044" max="1044" width="16.81640625" style="53" bestFit="1" customWidth="1"/>
    <col min="1045" max="1045" width="14.90625" style="53" customWidth="1"/>
    <col min="1046" max="1046" width="11.08984375" style="53" customWidth="1"/>
    <col min="1047" max="1047" width="20.453125" style="53" bestFit="1" customWidth="1"/>
    <col min="1048" max="1048" width="17.90625" style="53" bestFit="1" customWidth="1"/>
    <col min="1049" max="1049" width="20.08984375" style="53" bestFit="1" customWidth="1"/>
    <col min="1050" max="1282" width="9.90625" style="53"/>
    <col min="1283" max="1283" width="7.08984375" style="53" customWidth="1"/>
    <col min="1284" max="1286" width="19.90625" style="53" customWidth="1"/>
    <col min="1287" max="1289" width="13.453125" style="53" customWidth="1"/>
    <col min="1290" max="1290" width="13.90625" style="53" customWidth="1"/>
    <col min="1291" max="1291" width="28.08984375" style="53" customWidth="1"/>
    <col min="1292" max="1292" width="19.08984375" style="53" customWidth="1"/>
    <col min="1293" max="1293" width="25.08984375" style="53" customWidth="1"/>
    <col min="1294" max="1294" width="13.90625" style="53" customWidth="1"/>
    <col min="1295" max="1296" width="0" style="53" hidden="1" customWidth="1"/>
    <col min="1297" max="1297" width="12.36328125" style="53" bestFit="1" customWidth="1"/>
    <col min="1298" max="1298" width="14.453125" style="53" customWidth="1"/>
    <col min="1299" max="1299" width="14.453125" style="53" bestFit="1" customWidth="1"/>
    <col min="1300" max="1300" width="16.81640625" style="53" bestFit="1" customWidth="1"/>
    <col min="1301" max="1301" width="14.90625" style="53" customWidth="1"/>
    <col min="1302" max="1302" width="11.08984375" style="53" customWidth="1"/>
    <col min="1303" max="1303" width="20.453125" style="53" bestFit="1" customWidth="1"/>
    <col min="1304" max="1304" width="17.90625" style="53" bestFit="1" customWidth="1"/>
    <col min="1305" max="1305" width="20.08984375" style="53" bestFit="1" customWidth="1"/>
    <col min="1306" max="1538" width="9.90625" style="53"/>
    <col min="1539" max="1539" width="7.08984375" style="53" customWidth="1"/>
    <col min="1540" max="1542" width="19.90625" style="53" customWidth="1"/>
    <col min="1543" max="1545" width="13.453125" style="53" customWidth="1"/>
    <col min="1546" max="1546" width="13.90625" style="53" customWidth="1"/>
    <col min="1547" max="1547" width="28.08984375" style="53" customWidth="1"/>
    <col min="1548" max="1548" width="19.08984375" style="53" customWidth="1"/>
    <col min="1549" max="1549" width="25.08984375" style="53" customWidth="1"/>
    <col min="1550" max="1550" width="13.90625" style="53" customWidth="1"/>
    <col min="1551" max="1552" width="0" style="53" hidden="1" customWidth="1"/>
    <col min="1553" max="1553" width="12.36328125" style="53" bestFit="1" customWidth="1"/>
    <col min="1554" max="1554" width="14.453125" style="53" customWidth="1"/>
    <col min="1555" max="1555" width="14.453125" style="53" bestFit="1" customWidth="1"/>
    <col min="1556" max="1556" width="16.81640625" style="53" bestFit="1" customWidth="1"/>
    <col min="1557" max="1557" width="14.90625" style="53" customWidth="1"/>
    <col min="1558" max="1558" width="11.08984375" style="53" customWidth="1"/>
    <col min="1559" max="1559" width="20.453125" style="53" bestFit="1" customWidth="1"/>
    <col min="1560" max="1560" width="17.90625" style="53" bestFit="1" customWidth="1"/>
    <col min="1561" max="1561" width="20.08984375" style="53" bestFit="1" customWidth="1"/>
    <col min="1562" max="1794" width="9.90625" style="53"/>
    <col min="1795" max="1795" width="7.08984375" style="53" customWidth="1"/>
    <col min="1796" max="1798" width="19.90625" style="53" customWidth="1"/>
    <col min="1799" max="1801" width="13.453125" style="53" customWidth="1"/>
    <col min="1802" max="1802" width="13.90625" style="53" customWidth="1"/>
    <col min="1803" max="1803" width="28.08984375" style="53" customWidth="1"/>
    <col min="1804" max="1804" width="19.08984375" style="53" customWidth="1"/>
    <col min="1805" max="1805" width="25.08984375" style="53" customWidth="1"/>
    <col min="1806" max="1806" width="13.90625" style="53" customWidth="1"/>
    <col min="1807" max="1808" width="0" style="53" hidden="1" customWidth="1"/>
    <col min="1809" max="1809" width="12.36328125" style="53" bestFit="1" customWidth="1"/>
    <col min="1810" max="1810" width="14.453125" style="53" customWidth="1"/>
    <col min="1811" max="1811" width="14.453125" style="53" bestFit="1" customWidth="1"/>
    <col min="1812" max="1812" width="16.81640625" style="53" bestFit="1" customWidth="1"/>
    <col min="1813" max="1813" width="14.90625" style="53" customWidth="1"/>
    <col min="1814" max="1814" width="11.08984375" style="53" customWidth="1"/>
    <col min="1815" max="1815" width="20.453125" style="53" bestFit="1" customWidth="1"/>
    <col min="1816" max="1816" width="17.90625" style="53" bestFit="1" customWidth="1"/>
    <col min="1817" max="1817" width="20.08984375" style="53" bestFit="1" customWidth="1"/>
    <col min="1818" max="2050" width="9.90625" style="53"/>
    <col min="2051" max="2051" width="7.08984375" style="53" customWidth="1"/>
    <col min="2052" max="2054" width="19.90625" style="53" customWidth="1"/>
    <col min="2055" max="2057" width="13.453125" style="53" customWidth="1"/>
    <col min="2058" max="2058" width="13.90625" style="53" customWidth="1"/>
    <col min="2059" max="2059" width="28.08984375" style="53" customWidth="1"/>
    <col min="2060" max="2060" width="19.08984375" style="53" customWidth="1"/>
    <col min="2061" max="2061" width="25.08984375" style="53" customWidth="1"/>
    <col min="2062" max="2062" width="13.90625" style="53" customWidth="1"/>
    <col min="2063" max="2064" width="0" style="53" hidden="1" customWidth="1"/>
    <col min="2065" max="2065" width="12.36328125" style="53" bestFit="1" customWidth="1"/>
    <col min="2066" max="2066" width="14.453125" style="53" customWidth="1"/>
    <col min="2067" max="2067" width="14.453125" style="53" bestFit="1" customWidth="1"/>
    <col min="2068" max="2068" width="16.81640625" style="53" bestFit="1" customWidth="1"/>
    <col min="2069" max="2069" width="14.90625" style="53" customWidth="1"/>
    <col min="2070" max="2070" width="11.08984375" style="53" customWidth="1"/>
    <col min="2071" max="2071" width="20.453125" style="53" bestFit="1" customWidth="1"/>
    <col min="2072" max="2072" width="17.90625" style="53" bestFit="1" customWidth="1"/>
    <col min="2073" max="2073" width="20.08984375" style="53" bestFit="1" customWidth="1"/>
    <col min="2074" max="2306" width="9.90625" style="53"/>
    <col min="2307" max="2307" width="7.08984375" style="53" customWidth="1"/>
    <col min="2308" max="2310" width="19.90625" style="53" customWidth="1"/>
    <col min="2311" max="2313" width="13.453125" style="53" customWidth="1"/>
    <col min="2314" max="2314" width="13.90625" style="53" customWidth="1"/>
    <col min="2315" max="2315" width="28.08984375" style="53" customWidth="1"/>
    <col min="2316" max="2316" width="19.08984375" style="53" customWidth="1"/>
    <col min="2317" max="2317" width="25.08984375" style="53" customWidth="1"/>
    <col min="2318" max="2318" width="13.90625" style="53" customWidth="1"/>
    <col min="2319" max="2320" width="0" style="53" hidden="1" customWidth="1"/>
    <col min="2321" max="2321" width="12.36328125" style="53" bestFit="1" customWidth="1"/>
    <col min="2322" max="2322" width="14.453125" style="53" customWidth="1"/>
    <col min="2323" max="2323" width="14.453125" style="53" bestFit="1" customWidth="1"/>
    <col min="2324" max="2324" width="16.81640625" style="53" bestFit="1" customWidth="1"/>
    <col min="2325" max="2325" width="14.90625" style="53" customWidth="1"/>
    <col min="2326" max="2326" width="11.08984375" style="53" customWidth="1"/>
    <col min="2327" max="2327" width="20.453125" style="53" bestFit="1" customWidth="1"/>
    <col min="2328" max="2328" width="17.90625" style="53" bestFit="1" customWidth="1"/>
    <col min="2329" max="2329" width="20.08984375" style="53" bestFit="1" customWidth="1"/>
    <col min="2330" max="2562" width="9.90625" style="53"/>
    <col min="2563" max="2563" width="7.08984375" style="53" customWidth="1"/>
    <col min="2564" max="2566" width="19.90625" style="53" customWidth="1"/>
    <col min="2567" max="2569" width="13.453125" style="53" customWidth="1"/>
    <col min="2570" max="2570" width="13.90625" style="53" customWidth="1"/>
    <col min="2571" max="2571" width="28.08984375" style="53" customWidth="1"/>
    <col min="2572" max="2572" width="19.08984375" style="53" customWidth="1"/>
    <col min="2573" max="2573" width="25.08984375" style="53" customWidth="1"/>
    <col min="2574" max="2574" width="13.90625" style="53" customWidth="1"/>
    <col min="2575" max="2576" width="0" style="53" hidden="1" customWidth="1"/>
    <col min="2577" max="2577" width="12.36328125" style="53" bestFit="1" customWidth="1"/>
    <col min="2578" max="2578" width="14.453125" style="53" customWidth="1"/>
    <col min="2579" max="2579" width="14.453125" style="53" bestFit="1" customWidth="1"/>
    <col min="2580" max="2580" width="16.81640625" style="53" bestFit="1" customWidth="1"/>
    <col min="2581" max="2581" width="14.90625" style="53" customWidth="1"/>
    <col min="2582" max="2582" width="11.08984375" style="53" customWidth="1"/>
    <col min="2583" max="2583" width="20.453125" style="53" bestFit="1" customWidth="1"/>
    <col min="2584" max="2584" width="17.90625" style="53" bestFit="1" customWidth="1"/>
    <col min="2585" max="2585" width="20.08984375" style="53" bestFit="1" customWidth="1"/>
    <col min="2586" max="2818" width="9.90625" style="53"/>
    <col min="2819" max="2819" width="7.08984375" style="53" customWidth="1"/>
    <col min="2820" max="2822" width="19.90625" style="53" customWidth="1"/>
    <col min="2823" max="2825" width="13.453125" style="53" customWidth="1"/>
    <col min="2826" max="2826" width="13.90625" style="53" customWidth="1"/>
    <col min="2827" max="2827" width="28.08984375" style="53" customWidth="1"/>
    <col min="2828" max="2828" width="19.08984375" style="53" customWidth="1"/>
    <col min="2829" max="2829" width="25.08984375" style="53" customWidth="1"/>
    <col min="2830" max="2830" width="13.90625" style="53" customWidth="1"/>
    <col min="2831" max="2832" width="0" style="53" hidden="1" customWidth="1"/>
    <col min="2833" max="2833" width="12.36328125" style="53" bestFit="1" customWidth="1"/>
    <col min="2834" max="2834" width="14.453125" style="53" customWidth="1"/>
    <col min="2835" max="2835" width="14.453125" style="53" bestFit="1" customWidth="1"/>
    <col min="2836" max="2836" width="16.81640625" style="53" bestFit="1" customWidth="1"/>
    <col min="2837" max="2837" width="14.90625" style="53" customWidth="1"/>
    <col min="2838" max="2838" width="11.08984375" style="53" customWidth="1"/>
    <col min="2839" max="2839" width="20.453125" style="53" bestFit="1" customWidth="1"/>
    <col min="2840" max="2840" width="17.90625" style="53" bestFit="1" customWidth="1"/>
    <col min="2841" max="2841" width="20.08984375" style="53" bestFit="1" customWidth="1"/>
    <col min="2842" max="3074" width="9.90625" style="53"/>
    <col min="3075" max="3075" width="7.08984375" style="53" customWidth="1"/>
    <col min="3076" max="3078" width="19.90625" style="53" customWidth="1"/>
    <col min="3079" max="3081" width="13.453125" style="53" customWidth="1"/>
    <col min="3082" max="3082" width="13.90625" style="53" customWidth="1"/>
    <col min="3083" max="3083" width="28.08984375" style="53" customWidth="1"/>
    <col min="3084" max="3084" width="19.08984375" style="53" customWidth="1"/>
    <col min="3085" max="3085" width="25.08984375" style="53" customWidth="1"/>
    <col min="3086" max="3086" width="13.90625" style="53" customWidth="1"/>
    <col min="3087" max="3088" width="0" style="53" hidden="1" customWidth="1"/>
    <col min="3089" max="3089" width="12.36328125" style="53" bestFit="1" customWidth="1"/>
    <col min="3090" max="3090" width="14.453125" style="53" customWidth="1"/>
    <col min="3091" max="3091" width="14.453125" style="53" bestFit="1" customWidth="1"/>
    <col min="3092" max="3092" width="16.81640625" style="53" bestFit="1" customWidth="1"/>
    <col min="3093" max="3093" width="14.90625" style="53" customWidth="1"/>
    <col min="3094" max="3094" width="11.08984375" style="53" customWidth="1"/>
    <col min="3095" max="3095" width="20.453125" style="53" bestFit="1" customWidth="1"/>
    <col min="3096" max="3096" width="17.90625" style="53" bestFit="1" customWidth="1"/>
    <col min="3097" max="3097" width="20.08984375" style="53" bestFit="1" customWidth="1"/>
    <col min="3098" max="3330" width="9.90625" style="53"/>
    <col min="3331" max="3331" width="7.08984375" style="53" customWidth="1"/>
    <col min="3332" max="3334" width="19.90625" style="53" customWidth="1"/>
    <col min="3335" max="3337" width="13.453125" style="53" customWidth="1"/>
    <col min="3338" max="3338" width="13.90625" style="53" customWidth="1"/>
    <col min="3339" max="3339" width="28.08984375" style="53" customWidth="1"/>
    <col min="3340" max="3340" width="19.08984375" style="53" customWidth="1"/>
    <col min="3341" max="3341" width="25.08984375" style="53" customWidth="1"/>
    <col min="3342" max="3342" width="13.90625" style="53" customWidth="1"/>
    <col min="3343" max="3344" width="0" style="53" hidden="1" customWidth="1"/>
    <col min="3345" max="3345" width="12.36328125" style="53" bestFit="1" customWidth="1"/>
    <col min="3346" max="3346" width="14.453125" style="53" customWidth="1"/>
    <col min="3347" max="3347" width="14.453125" style="53" bestFit="1" customWidth="1"/>
    <col min="3348" max="3348" width="16.81640625" style="53" bestFit="1" customWidth="1"/>
    <col min="3349" max="3349" width="14.90625" style="53" customWidth="1"/>
    <col min="3350" max="3350" width="11.08984375" style="53" customWidth="1"/>
    <col min="3351" max="3351" width="20.453125" style="53" bestFit="1" customWidth="1"/>
    <col min="3352" max="3352" width="17.90625" style="53" bestFit="1" customWidth="1"/>
    <col min="3353" max="3353" width="20.08984375" style="53" bestFit="1" customWidth="1"/>
    <col min="3354" max="3586" width="9.90625" style="53"/>
    <col min="3587" max="3587" width="7.08984375" style="53" customWidth="1"/>
    <col min="3588" max="3590" width="19.90625" style="53" customWidth="1"/>
    <col min="3591" max="3593" width="13.453125" style="53" customWidth="1"/>
    <col min="3594" max="3594" width="13.90625" style="53" customWidth="1"/>
    <col min="3595" max="3595" width="28.08984375" style="53" customWidth="1"/>
    <col min="3596" max="3596" width="19.08984375" style="53" customWidth="1"/>
    <col min="3597" max="3597" width="25.08984375" style="53" customWidth="1"/>
    <col min="3598" max="3598" width="13.90625" style="53" customWidth="1"/>
    <col min="3599" max="3600" width="0" style="53" hidden="1" customWidth="1"/>
    <col min="3601" max="3601" width="12.36328125" style="53" bestFit="1" customWidth="1"/>
    <col min="3602" max="3602" width="14.453125" style="53" customWidth="1"/>
    <col min="3603" max="3603" width="14.453125" style="53" bestFit="1" customWidth="1"/>
    <col min="3604" max="3604" width="16.81640625" style="53" bestFit="1" customWidth="1"/>
    <col min="3605" max="3605" width="14.90625" style="53" customWidth="1"/>
    <col min="3606" max="3606" width="11.08984375" style="53" customWidth="1"/>
    <col min="3607" max="3607" width="20.453125" style="53" bestFit="1" customWidth="1"/>
    <col min="3608" max="3608" width="17.90625" style="53" bestFit="1" customWidth="1"/>
    <col min="3609" max="3609" width="20.08984375" style="53" bestFit="1" customWidth="1"/>
    <col min="3610" max="3842" width="9.90625" style="53"/>
    <col min="3843" max="3843" width="7.08984375" style="53" customWidth="1"/>
    <col min="3844" max="3846" width="19.90625" style="53" customWidth="1"/>
    <col min="3847" max="3849" width="13.453125" style="53" customWidth="1"/>
    <col min="3850" max="3850" width="13.90625" style="53" customWidth="1"/>
    <col min="3851" max="3851" width="28.08984375" style="53" customWidth="1"/>
    <col min="3852" max="3852" width="19.08984375" style="53" customWidth="1"/>
    <col min="3853" max="3853" width="25.08984375" style="53" customWidth="1"/>
    <col min="3854" max="3854" width="13.90625" style="53" customWidth="1"/>
    <col min="3855" max="3856" width="0" style="53" hidden="1" customWidth="1"/>
    <col min="3857" max="3857" width="12.36328125" style="53" bestFit="1" customWidth="1"/>
    <col min="3858" max="3858" width="14.453125" style="53" customWidth="1"/>
    <col min="3859" max="3859" width="14.453125" style="53" bestFit="1" customWidth="1"/>
    <col min="3860" max="3860" width="16.81640625" style="53" bestFit="1" customWidth="1"/>
    <col min="3861" max="3861" width="14.90625" style="53" customWidth="1"/>
    <col min="3862" max="3862" width="11.08984375" style="53" customWidth="1"/>
    <col min="3863" max="3863" width="20.453125" style="53" bestFit="1" customWidth="1"/>
    <col min="3864" max="3864" width="17.90625" style="53" bestFit="1" customWidth="1"/>
    <col min="3865" max="3865" width="20.08984375" style="53" bestFit="1" customWidth="1"/>
    <col min="3866" max="4098" width="9.90625" style="53"/>
    <col min="4099" max="4099" width="7.08984375" style="53" customWidth="1"/>
    <col min="4100" max="4102" width="19.90625" style="53" customWidth="1"/>
    <col min="4103" max="4105" width="13.453125" style="53" customWidth="1"/>
    <col min="4106" max="4106" width="13.90625" style="53" customWidth="1"/>
    <col min="4107" max="4107" width="28.08984375" style="53" customWidth="1"/>
    <col min="4108" max="4108" width="19.08984375" style="53" customWidth="1"/>
    <col min="4109" max="4109" width="25.08984375" style="53" customWidth="1"/>
    <col min="4110" max="4110" width="13.90625" style="53" customWidth="1"/>
    <col min="4111" max="4112" width="0" style="53" hidden="1" customWidth="1"/>
    <col min="4113" max="4113" width="12.36328125" style="53" bestFit="1" customWidth="1"/>
    <col min="4114" max="4114" width="14.453125" style="53" customWidth="1"/>
    <col min="4115" max="4115" width="14.453125" style="53" bestFit="1" customWidth="1"/>
    <col min="4116" max="4116" width="16.81640625" style="53" bestFit="1" customWidth="1"/>
    <col min="4117" max="4117" width="14.90625" style="53" customWidth="1"/>
    <col min="4118" max="4118" width="11.08984375" style="53" customWidth="1"/>
    <col min="4119" max="4119" width="20.453125" style="53" bestFit="1" customWidth="1"/>
    <col min="4120" max="4120" width="17.90625" style="53" bestFit="1" customWidth="1"/>
    <col min="4121" max="4121" width="20.08984375" style="53" bestFit="1" customWidth="1"/>
    <col min="4122" max="4354" width="9.90625" style="53"/>
    <col min="4355" max="4355" width="7.08984375" style="53" customWidth="1"/>
    <col min="4356" max="4358" width="19.90625" style="53" customWidth="1"/>
    <col min="4359" max="4361" width="13.453125" style="53" customWidth="1"/>
    <col min="4362" max="4362" width="13.90625" style="53" customWidth="1"/>
    <col min="4363" max="4363" width="28.08984375" style="53" customWidth="1"/>
    <col min="4364" max="4364" width="19.08984375" style="53" customWidth="1"/>
    <col min="4365" max="4365" width="25.08984375" style="53" customWidth="1"/>
    <col min="4366" max="4366" width="13.90625" style="53" customWidth="1"/>
    <col min="4367" max="4368" width="0" style="53" hidden="1" customWidth="1"/>
    <col min="4369" max="4369" width="12.36328125" style="53" bestFit="1" customWidth="1"/>
    <col min="4370" max="4370" width="14.453125" style="53" customWidth="1"/>
    <col min="4371" max="4371" width="14.453125" style="53" bestFit="1" customWidth="1"/>
    <col min="4372" max="4372" width="16.81640625" style="53" bestFit="1" customWidth="1"/>
    <col min="4373" max="4373" width="14.90625" style="53" customWidth="1"/>
    <col min="4374" max="4374" width="11.08984375" style="53" customWidth="1"/>
    <col min="4375" max="4375" width="20.453125" style="53" bestFit="1" customWidth="1"/>
    <col min="4376" max="4376" width="17.90625" style="53" bestFit="1" customWidth="1"/>
    <col min="4377" max="4377" width="20.08984375" style="53" bestFit="1" customWidth="1"/>
    <col min="4378" max="4610" width="9.90625" style="53"/>
    <col min="4611" max="4611" width="7.08984375" style="53" customWidth="1"/>
    <col min="4612" max="4614" width="19.90625" style="53" customWidth="1"/>
    <col min="4615" max="4617" width="13.453125" style="53" customWidth="1"/>
    <col min="4618" max="4618" width="13.90625" style="53" customWidth="1"/>
    <col min="4619" max="4619" width="28.08984375" style="53" customWidth="1"/>
    <col min="4620" max="4620" width="19.08984375" style="53" customWidth="1"/>
    <col min="4621" max="4621" width="25.08984375" style="53" customWidth="1"/>
    <col min="4622" max="4622" width="13.90625" style="53" customWidth="1"/>
    <col min="4623" max="4624" width="0" style="53" hidden="1" customWidth="1"/>
    <col min="4625" max="4625" width="12.36328125" style="53" bestFit="1" customWidth="1"/>
    <col min="4626" max="4626" width="14.453125" style="53" customWidth="1"/>
    <col min="4627" max="4627" width="14.453125" style="53" bestFit="1" customWidth="1"/>
    <col min="4628" max="4628" width="16.81640625" style="53" bestFit="1" customWidth="1"/>
    <col min="4629" max="4629" width="14.90625" style="53" customWidth="1"/>
    <col min="4630" max="4630" width="11.08984375" style="53" customWidth="1"/>
    <col min="4631" max="4631" width="20.453125" style="53" bestFit="1" customWidth="1"/>
    <col min="4632" max="4632" width="17.90625" style="53" bestFit="1" customWidth="1"/>
    <col min="4633" max="4633" width="20.08984375" style="53" bestFit="1" customWidth="1"/>
    <col min="4634" max="4866" width="9.90625" style="53"/>
    <col min="4867" max="4867" width="7.08984375" style="53" customWidth="1"/>
    <col min="4868" max="4870" width="19.90625" style="53" customWidth="1"/>
    <col min="4871" max="4873" width="13.453125" style="53" customWidth="1"/>
    <col min="4874" max="4874" width="13.90625" style="53" customWidth="1"/>
    <col min="4875" max="4875" width="28.08984375" style="53" customWidth="1"/>
    <col min="4876" max="4876" width="19.08984375" style="53" customWidth="1"/>
    <col min="4877" max="4877" width="25.08984375" style="53" customWidth="1"/>
    <col min="4878" max="4878" width="13.90625" style="53" customWidth="1"/>
    <col min="4879" max="4880" width="0" style="53" hidden="1" customWidth="1"/>
    <col min="4881" max="4881" width="12.36328125" style="53" bestFit="1" customWidth="1"/>
    <col min="4882" max="4882" width="14.453125" style="53" customWidth="1"/>
    <col min="4883" max="4883" width="14.453125" style="53" bestFit="1" customWidth="1"/>
    <col min="4884" max="4884" width="16.81640625" style="53" bestFit="1" customWidth="1"/>
    <col min="4885" max="4885" width="14.90625" style="53" customWidth="1"/>
    <col min="4886" max="4886" width="11.08984375" style="53" customWidth="1"/>
    <col min="4887" max="4887" width="20.453125" style="53" bestFit="1" customWidth="1"/>
    <col min="4888" max="4888" width="17.90625" style="53" bestFit="1" customWidth="1"/>
    <col min="4889" max="4889" width="20.08984375" style="53" bestFit="1" customWidth="1"/>
    <col min="4890" max="5122" width="9.90625" style="53"/>
    <col min="5123" max="5123" width="7.08984375" style="53" customWidth="1"/>
    <col min="5124" max="5126" width="19.90625" style="53" customWidth="1"/>
    <col min="5127" max="5129" width="13.453125" style="53" customWidth="1"/>
    <col min="5130" max="5130" width="13.90625" style="53" customWidth="1"/>
    <col min="5131" max="5131" width="28.08984375" style="53" customWidth="1"/>
    <col min="5132" max="5132" width="19.08984375" style="53" customWidth="1"/>
    <col min="5133" max="5133" width="25.08984375" style="53" customWidth="1"/>
    <col min="5134" max="5134" width="13.90625" style="53" customWidth="1"/>
    <col min="5135" max="5136" width="0" style="53" hidden="1" customWidth="1"/>
    <col min="5137" max="5137" width="12.36328125" style="53" bestFit="1" customWidth="1"/>
    <col min="5138" max="5138" width="14.453125" style="53" customWidth="1"/>
    <col min="5139" max="5139" width="14.453125" style="53" bestFit="1" customWidth="1"/>
    <col min="5140" max="5140" width="16.81640625" style="53" bestFit="1" customWidth="1"/>
    <col min="5141" max="5141" width="14.90625" style="53" customWidth="1"/>
    <col min="5142" max="5142" width="11.08984375" style="53" customWidth="1"/>
    <col min="5143" max="5143" width="20.453125" style="53" bestFit="1" customWidth="1"/>
    <col min="5144" max="5144" width="17.90625" style="53" bestFit="1" customWidth="1"/>
    <col min="5145" max="5145" width="20.08984375" style="53" bestFit="1" customWidth="1"/>
    <col min="5146" max="5378" width="9.90625" style="53"/>
    <col min="5379" max="5379" width="7.08984375" style="53" customWidth="1"/>
    <col min="5380" max="5382" width="19.90625" style="53" customWidth="1"/>
    <col min="5383" max="5385" width="13.453125" style="53" customWidth="1"/>
    <col min="5386" max="5386" width="13.90625" style="53" customWidth="1"/>
    <col min="5387" max="5387" width="28.08984375" style="53" customWidth="1"/>
    <col min="5388" max="5388" width="19.08984375" style="53" customWidth="1"/>
    <col min="5389" max="5389" width="25.08984375" style="53" customWidth="1"/>
    <col min="5390" max="5390" width="13.90625" style="53" customWidth="1"/>
    <col min="5391" max="5392" width="0" style="53" hidden="1" customWidth="1"/>
    <col min="5393" max="5393" width="12.36328125" style="53" bestFit="1" customWidth="1"/>
    <col min="5394" max="5394" width="14.453125" style="53" customWidth="1"/>
    <col min="5395" max="5395" width="14.453125" style="53" bestFit="1" customWidth="1"/>
    <col min="5396" max="5396" width="16.81640625" style="53" bestFit="1" customWidth="1"/>
    <col min="5397" max="5397" width="14.90625" style="53" customWidth="1"/>
    <col min="5398" max="5398" width="11.08984375" style="53" customWidth="1"/>
    <col min="5399" max="5399" width="20.453125" style="53" bestFit="1" customWidth="1"/>
    <col min="5400" max="5400" width="17.90625" style="53" bestFit="1" customWidth="1"/>
    <col min="5401" max="5401" width="20.08984375" style="53" bestFit="1" customWidth="1"/>
    <col min="5402" max="5634" width="9.90625" style="53"/>
    <col min="5635" max="5635" width="7.08984375" style="53" customWidth="1"/>
    <col min="5636" max="5638" width="19.90625" style="53" customWidth="1"/>
    <col min="5639" max="5641" width="13.453125" style="53" customWidth="1"/>
    <col min="5642" max="5642" width="13.90625" style="53" customWidth="1"/>
    <col min="5643" max="5643" width="28.08984375" style="53" customWidth="1"/>
    <col min="5644" max="5644" width="19.08984375" style="53" customWidth="1"/>
    <col min="5645" max="5645" width="25.08984375" style="53" customWidth="1"/>
    <col min="5646" max="5646" width="13.90625" style="53" customWidth="1"/>
    <col min="5647" max="5648" width="0" style="53" hidden="1" customWidth="1"/>
    <col min="5649" max="5649" width="12.36328125" style="53" bestFit="1" customWidth="1"/>
    <col min="5650" max="5650" width="14.453125" style="53" customWidth="1"/>
    <col min="5651" max="5651" width="14.453125" style="53" bestFit="1" customWidth="1"/>
    <col min="5652" max="5652" width="16.81640625" style="53" bestFit="1" customWidth="1"/>
    <col min="5653" max="5653" width="14.90625" style="53" customWidth="1"/>
    <col min="5654" max="5654" width="11.08984375" style="53" customWidth="1"/>
    <col min="5655" max="5655" width="20.453125" style="53" bestFit="1" customWidth="1"/>
    <col min="5656" max="5656" width="17.90625" style="53" bestFit="1" customWidth="1"/>
    <col min="5657" max="5657" width="20.08984375" style="53" bestFit="1" customWidth="1"/>
    <col min="5658" max="5890" width="9.90625" style="53"/>
    <col min="5891" max="5891" width="7.08984375" style="53" customWidth="1"/>
    <col min="5892" max="5894" width="19.90625" style="53" customWidth="1"/>
    <col min="5895" max="5897" width="13.453125" style="53" customWidth="1"/>
    <col min="5898" max="5898" width="13.90625" style="53" customWidth="1"/>
    <col min="5899" max="5899" width="28.08984375" style="53" customWidth="1"/>
    <col min="5900" max="5900" width="19.08984375" style="53" customWidth="1"/>
    <col min="5901" max="5901" width="25.08984375" style="53" customWidth="1"/>
    <col min="5902" max="5902" width="13.90625" style="53" customWidth="1"/>
    <col min="5903" max="5904" width="0" style="53" hidden="1" customWidth="1"/>
    <col min="5905" max="5905" width="12.36328125" style="53" bestFit="1" customWidth="1"/>
    <col min="5906" max="5906" width="14.453125" style="53" customWidth="1"/>
    <col min="5907" max="5907" width="14.453125" style="53" bestFit="1" customWidth="1"/>
    <col min="5908" max="5908" width="16.81640625" style="53" bestFit="1" customWidth="1"/>
    <col min="5909" max="5909" width="14.90625" style="53" customWidth="1"/>
    <col min="5910" max="5910" width="11.08984375" style="53" customWidth="1"/>
    <col min="5911" max="5911" width="20.453125" style="53" bestFit="1" customWidth="1"/>
    <col min="5912" max="5912" width="17.90625" style="53" bestFit="1" customWidth="1"/>
    <col min="5913" max="5913" width="20.08984375" style="53" bestFit="1" customWidth="1"/>
    <col min="5914" max="6146" width="9.90625" style="53"/>
    <col min="6147" max="6147" width="7.08984375" style="53" customWidth="1"/>
    <col min="6148" max="6150" width="19.90625" style="53" customWidth="1"/>
    <col min="6151" max="6153" width="13.453125" style="53" customWidth="1"/>
    <col min="6154" max="6154" width="13.90625" style="53" customWidth="1"/>
    <col min="6155" max="6155" width="28.08984375" style="53" customWidth="1"/>
    <col min="6156" max="6156" width="19.08984375" style="53" customWidth="1"/>
    <col min="6157" max="6157" width="25.08984375" style="53" customWidth="1"/>
    <col min="6158" max="6158" width="13.90625" style="53" customWidth="1"/>
    <col min="6159" max="6160" width="0" style="53" hidden="1" customWidth="1"/>
    <col min="6161" max="6161" width="12.36328125" style="53" bestFit="1" customWidth="1"/>
    <col min="6162" max="6162" width="14.453125" style="53" customWidth="1"/>
    <col min="6163" max="6163" width="14.453125" style="53" bestFit="1" customWidth="1"/>
    <col min="6164" max="6164" width="16.81640625" style="53" bestFit="1" customWidth="1"/>
    <col min="6165" max="6165" width="14.90625" style="53" customWidth="1"/>
    <col min="6166" max="6166" width="11.08984375" style="53" customWidth="1"/>
    <col min="6167" max="6167" width="20.453125" style="53" bestFit="1" customWidth="1"/>
    <col min="6168" max="6168" width="17.90625" style="53" bestFit="1" customWidth="1"/>
    <col min="6169" max="6169" width="20.08984375" style="53" bestFit="1" customWidth="1"/>
    <col min="6170" max="6402" width="9.90625" style="53"/>
    <col min="6403" max="6403" width="7.08984375" style="53" customWidth="1"/>
    <col min="6404" max="6406" width="19.90625" style="53" customWidth="1"/>
    <col min="6407" max="6409" width="13.453125" style="53" customWidth="1"/>
    <col min="6410" max="6410" width="13.90625" style="53" customWidth="1"/>
    <col min="6411" max="6411" width="28.08984375" style="53" customWidth="1"/>
    <col min="6412" max="6412" width="19.08984375" style="53" customWidth="1"/>
    <col min="6413" max="6413" width="25.08984375" style="53" customWidth="1"/>
    <col min="6414" max="6414" width="13.90625" style="53" customWidth="1"/>
    <col min="6415" max="6416" width="0" style="53" hidden="1" customWidth="1"/>
    <col min="6417" max="6417" width="12.36328125" style="53" bestFit="1" customWidth="1"/>
    <col min="6418" max="6418" width="14.453125" style="53" customWidth="1"/>
    <col min="6419" max="6419" width="14.453125" style="53" bestFit="1" customWidth="1"/>
    <col min="6420" max="6420" width="16.81640625" style="53" bestFit="1" customWidth="1"/>
    <col min="6421" max="6421" width="14.90625" style="53" customWidth="1"/>
    <col min="6422" max="6422" width="11.08984375" style="53" customWidth="1"/>
    <col min="6423" max="6423" width="20.453125" style="53" bestFit="1" customWidth="1"/>
    <col min="6424" max="6424" width="17.90625" style="53" bestFit="1" customWidth="1"/>
    <col min="6425" max="6425" width="20.08984375" style="53" bestFit="1" customWidth="1"/>
    <col min="6426" max="6658" width="9.90625" style="53"/>
    <col min="6659" max="6659" width="7.08984375" style="53" customWidth="1"/>
    <col min="6660" max="6662" width="19.90625" style="53" customWidth="1"/>
    <col min="6663" max="6665" width="13.453125" style="53" customWidth="1"/>
    <col min="6666" max="6666" width="13.90625" style="53" customWidth="1"/>
    <col min="6667" max="6667" width="28.08984375" style="53" customWidth="1"/>
    <col min="6668" max="6668" width="19.08984375" style="53" customWidth="1"/>
    <col min="6669" max="6669" width="25.08984375" style="53" customWidth="1"/>
    <col min="6670" max="6670" width="13.90625" style="53" customWidth="1"/>
    <col min="6671" max="6672" width="0" style="53" hidden="1" customWidth="1"/>
    <col min="6673" max="6673" width="12.36328125" style="53" bestFit="1" customWidth="1"/>
    <col min="6674" max="6674" width="14.453125" style="53" customWidth="1"/>
    <col min="6675" max="6675" width="14.453125" style="53" bestFit="1" customWidth="1"/>
    <col min="6676" max="6676" width="16.81640625" style="53" bestFit="1" customWidth="1"/>
    <col min="6677" max="6677" width="14.90625" style="53" customWidth="1"/>
    <col min="6678" max="6678" width="11.08984375" style="53" customWidth="1"/>
    <col min="6679" max="6679" width="20.453125" style="53" bestFit="1" customWidth="1"/>
    <col min="6680" max="6680" width="17.90625" style="53" bestFit="1" customWidth="1"/>
    <col min="6681" max="6681" width="20.08984375" style="53" bestFit="1" customWidth="1"/>
    <col min="6682" max="6914" width="9.90625" style="53"/>
    <col min="6915" max="6915" width="7.08984375" style="53" customWidth="1"/>
    <col min="6916" max="6918" width="19.90625" style="53" customWidth="1"/>
    <col min="6919" max="6921" width="13.453125" style="53" customWidth="1"/>
    <col min="6922" max="6922" width="13.90625" style="53" customWidth="1"/>
    <col min="6923" max="6923" width="28.08984375" style="53" customWidth="1"/>
    <col min="6924" max="6924" width="19.08984375" style="53" customWidth="1"/>
    <col min="6925" max="6925" width="25.08984375" style="53" customWidth="1"/>
    <col min="6926" max="6926" width="13.90625" style="53" customWidth="1"/>
    <col min="6927" max="6928" width="0" style="53" hidden="1" customWidth="1"/>
    <col min="6929" max="6929" width="12.36328125" style="53" bestFit="1" customWidth="1"/>
    <col min="6930" max="6930" width="14.453125" style="53" customWidth="1"/>
    <col min="6931" max="6931" width="14.453125" style="53" bestFit="1" customWidth="1"/>
    <col min="6932" max="6932" width="16.81640625" style="53" bestFit="1" customWidth="1"/>
    <col min="6933" max="6933" width="14.90625" style="53" customWidth="1"/>
    <col min="6934" max="6934" width="11.08984375" style="53" customWidth="1"/>
    <col min="6935" max="6935" width="20.453125" style="53" bestFit="1" customWidth="1"/>
    <col min="6936" max="6936" width="17.90625" style="53" bestFit="1" customWidth="1"/>
    <col min="6937" max="6937" width="20.08984375" style="53" bestFit="1" customWidth="1"/>
    <col min="6938" max="7170" width="9.90625" style="53"/>
    <col min="7171" max="7171" width="7.08984375" style="53" customWidth="1"/>
    <col min="7172" max="7174" width="19.90625" style="53" customWidth="1"/>
    <col min="7175" max="7177" width="13.453125" style="53" customWidth="1"/>
    <col min="7178" max="7178" width="13.90625" style="53" customWidth="1"/>
    <col min="7179" max="7179" width="28.08984375" style="53" customWidth="1"/>
    <col min="7180" max="7180" width="19.08984375" style="53" customWidth="1"/>
    <col min="7181" max="7181" width="25.08984375" style="53" customWidth="1"/>
    <col min="7182" max="7182" width="13.90625" style="53" customWidth="1"/>
    <col min="7183" max="7184" width="0" style="53" hidden="1" customWidth="1"/>
    <col min="7185" max="7185" width="12.36328125" style="53" bestFit="1" customWidth="1"/>
    <col min="7186" max="7186" width="14.453125" style="53" customWidth="1"/>
    <col min="7187" max="7187" width="14.453125" style="53" bestFit="1" customWidth="1"/>
    <col min="7188" max="7188" width="16.81640625" style="53" bestFit="1" customWidth="1"/>
    <col min="7189" max="7189" width="14.90625" style="53" customWidth="1"/>
    <col min="7190" max="7190" width="11.08984375" style="53" customWidth="1"/>
    <col min="7191" max="7191" width="20.453125" style="53" bestFit="1" customWidth="1"/>
    <col min="7192" max="7192" width="17.90625" style="53" bestFit="1" customWidth="1"/>
    <col min="7193" max="7193" width="20.08984375" style="53" bestFit="1" customWidth="1"/>
    <col min="7194" max="7426" width="9.90625" style="53"/>
    <col min="7427" max="7427" width="7.08984375" style="53" customWidth="1"/>
    <col min="7428" max="7430" width="19.90625" style="53" customWidth="1"/>
    <col min="7431" max="7433" width="13.453125" style="53" customWidth="1"/>
    <col min="7434" max="7434" width="13.90625" style="53" customWidth="1"/>
    <col min="7435" max="7435" width="28.08984375" style="53" customWidth="1"/>
    <col min="7436" max="7436" width="19.08984375" style="53" customWidth="1"/>
    <col min="7437" max="7437" width="25.08984375" style="53" customWidth="1"/>
    <col min="7438" max="7438" width="13.90625" style="53" customWidth="1"/>
    <col min="7439" max="7440" width="0" style="53" hidden="1" customWidth="1"/>
    <col min="7441" max="7441" width="12.36328125" style="53" bestFit="1" customWidth="1"/>
    <col min="7442" max="7442" width="14.453125" style="53" customWidth="1"/>
    <col min="7443" max="7443" width="14.453125" style="53" bestFit="1" customWidth="1"/>
    <col min="7444" max="7444" width="16.81640625" style="53" bestFit="1" customWidth="1"/>
    <col min="7445" max="7445" width="14.90625" style="53" customWidth="1"/>
    <col min="7446" max="7446" width="11.08984375" style="53" customWidth="1"/>
    <col min="7447" max="7447" width="20.453125" style="53" bestFit="1" customWidth="1"/>
    <col min="7448" max="7448" width="17.90625" style="53" bestFit="1" customWidth="1"/>
    <col min="7449" max="7449" width="20.08984375" style="53" bestFit="1" customWidth="1"/>
    <col min="7450" max="7682" width="9.90625" style="53"/>
    <col min="7683" max="7683" width="7.08984375" style="53" customWidth="1"/>
    <col min="7684" max="7686" width="19.90625" style="53" customWidth="1"/>
    <col min="7687" max="7689" width="13.453125" style="53" customWidth="1"/>
    <col min="7690" max="7690" width="13.90625" style="53" customWidth="1"/>
    <col min="7691" max="7691" width="28.08984375" style="53" customWidth="1"/>
    <col min="7692" max="7692" width="19.08984375" style="53" customWidth="1"/>
    <col min="7693" max="7693" width="25.08984375" style="53" customWidth="1"/>
    <col min="7694" max="7694" width="13.90625" style="53" customWidth="1"/>
    <col min="7695" max="7696" width="0" style="53" hidden="1" customWidth="1"/>
    <col min="7697" max="7697" width="12.36328125" style="53" bestFit="1" customWidth="1"/>
    <col min="7698" max="7698" width="14.453125" style="53" customWidth="1"/>
    <col min="7699" max="7699" width="14.453125" style="53" bestFit="1" customWidth="1"/>
    <col min="7700" max="7700" width="16.81640625" style="53" bestFit="1" customWidth="1"/>
    <col min="7701" max="7701" width="14.90625" style="53" customWidth="1"/>
    <col min="7702" max="7702" width="11.08984375" style="53" customWidth="1"/>
    <col min="7703" max="7703" width="20.453125" style="53" bestFit="1" customWidth="1"/>
    <col min="7704" max="7704" width="17.90625" style="53" bestFit="1" customWidth="1"/>
    <col min="7705" max="7705" width="20.08984375" style="53" bestFit="1" customWidth="1"/>
    <col min="7706" max="7938" width="9.90625" style="53"/>
    <col min="7939" max="7939" width="7.08984375" style="53" customWidth="1"/>
    <col min="7940" max="7942" width="19.90625" style="53" customWidth="1"/>
    <col min="7943" max="7945" width="13.453125" style="53" customWidth="1"/>
    <col min="7946" max="7946" width="13.90625" style="53" customWidth="1"/>
    <col min="7947" max="7947" width="28.08984375" style="53" customWidth="1"/>
    <col min="7948" max="7948" width="19.08984375" style="53" customWidth="1"/>
    <col min="7949" max="7949" width="25.08984375" style="53" customWidth="1"/>
    <col min="7950" max="7950" width="13.90625" style="53" customWidth="1"/>
    <col min="7951" max="7952" width="0" style="53" hidden="1" customWidth="1"/>
    <col min="7953" max="7953" width="12.36328125" style="53" bestFit="1" customWidth="1"/>
    <col min="7954" max="7954" width="14.453125" style="53" customWidth="1"/>
    <col min="7955" max="7955" width="14.453125" style="53" bestFit="1" customWidth="1"/>
    <col min="7956" max="7956" width="16.81640625" style="53" bestFit="1" customWidth="1"/>
    <col min="7957" max="7957" width="14.90625" style="53" customWidth="1"/>
    <col min="7958" max="7958" width="11.08984375" style="53" customWidth="1"/>
    <col min="7959" max="7959" width="20.453125" style="53" bestFit="1" customWidth="1"/>
    <col min="7960" max="7960" width="17.90625" style="53" bestFit="1" customWidth="1"/>
    <col min="7961" max="7961" width="20.08984375" style="53" bestFit="1" customWidth="1"/>
    <col min="7962" max="8194" width="9.90625" style="53"/>
    <col min="8195" max="8195" width="7.08984375" style="53" customWidth="1"/>
    <col min="8196" max="8198" width="19.90625" style="53" customWidth="1"/>
    <col min="8199" max="8201" width="13.453125" style="53" customWidth="1"/>
    <col min="8202" max="8202" width="13.90625" style="53" customWidth="1"/>
    <col min="8203" max="8203" width="28.08984375" style="53" customWidth="1"/>
    <col min="8204" max="8204" width="19.08984375" style="53" customWidth="1"/>
    <col min="8205" max="8205" width="25.08984375" style="53" customWidth="1"/>
    <col min="8206" max="8206" width="13.90625" style="53" customWidth="1"/>
    <col min="8207" max="8208" width="0" style="53" hidden="1" customWidth="1"/>
    <col min="8209" max="8209" width="12.36328125" style="53" bestFit="1" customWidth="1"/>
    <col min="8210" max="8210" width="14.453125" style="53" customWidth="1"/>
    <col min="8211" max="8211" width="14.453125" style="53" bestFit="1" customWidth="1"/>
    <col min="8212" max="8212" width="16.81640625" style="53" bestFit="1" customWidth="1"/>
    <col min="8213" max="8213" width="14.90625" style="53" customWidth="1"/>
    <col min="8214" max="8214" width="11.08984375" style="53" customWidth="1"/>
    <col min="8215" max="8215" width="20.453125" style="53" bestFit="1" customWidth="1"/>
    <col min="8216" max="8216" width="17.90625" style="53" bestFit="1" customWidth="1"/>
    <col min="8217" max="8217" width="20.08984375" style="53" bestFit="1" customWidth="1"/>
    <col min="8218" max="8450" width="9.90625" style="53"/>
    <col min="8451" max="8451" width="7.08984375" style="53" customWidth="1"/>
    <col min="8452" max="8454" width="19.90625" style="53" customWidth="1"/>
    <col min="8455" max="8457" width="13.453125" style="53" customWidth="1"/>
    <col min="8458" max="8458" width="13.90625" style="53" customWidth="1"/>
    <col min="8459" max="8459" width="28.08984375" style="53" customWidth="1"/>
    <col min="8460" max="8460" width="19.08984375" style="53" customWidth="1"/>
    <col min="8461" max="8461" width="25.08984375" style="53" customWidth="1"/>
    <col min="8462" max="8462" width="13.90625" style="53" customWidth="1"/>
    <col min="8463" max="8464" width="0" style="53" hidden="1" customWidth="1"/>
    <col min="8465" max="8465" width="12.36328125" style="53" bestFit="1" customWidth="1"/>
    <col min="8466" max="8466" width="14.453125" style="53" customWidth="1"/>
    <col min="8467" max="8467" width="14.453125" style="53" bestFit="1" customWidth="1"/>
    <col min="8468" max="8468" width="16.81640625" style="53" bestFit="1" customWidth="1"/>
    <col min="8469" max="8469" width="14.90625" style="53" customWidth="1"/>
    <col min="8470" max="8470" width="11.08984375" style="53" customWidth="1"/>
    <col min="8471" max="8471" width="20.453125" style="53" bestFit="1" customWidth="1"/>
    <col min="8472" max="8472" width="17.90625" style="53" bestFit="1" customWidth="1"/>
    <col min="8473" max="8473" width="20.08984375" style="53" bestFit="1" customWidth="1"/>
    <col min="8474" max="8706" width="9.90625" style="53"/>
    <col min="8707" max="8707" width="7.08984375" style="53" customWidth="1"/>
    <col min="8708" max="8710" width="19.90625" style="53" customWidth="1"/>
    <col min="8711" max="8713" width="13.453125" style="53" customWidth="1"/>
    <col min="8714" max="8714" width="13.90625" style="53" customWidth="1"/>
    <col min="8715" max="8715" width="28.08984375" style="53" customWidth="1"/>
    <col min="8716" max="8716" width="19.08984375" style="53" customWidth="1"/>
    <col min="8717" max="8717" width="25.08984375" style="53" customWidth="1"/>
    <col min="8718" max="8718" width="13.90625" style="53" customWidth="1"/>
    <col min="8719" max="8720" width="0" style="53" hidden="1" customWidth="1"/>
    <col min="8721" max="8721" width="12.36328125" style="53" bestFit="1" customWidth="1"/>
    <col min="8722" max="8722" width="14.453125" style="53" customWidth="1"/>
    <col min="8723" max="8723" width="14.453125" style="53" bestFit="1" customWidth="1"/>
    <col min="8724" max="8724" width="16.81640625" style="53" bestFit="1" customWidth="1"/>
    <col min="8725" max="8725" width="14.90625" style="53" customWidth="1"/>
    <col min="8726" max="8726" width="11.08984375" style="53" customWidth="1"/>
    <col min="8727" max="8727" width="20.453125" style="53" bestFit="1" customWidth="1"/>
    <col min="8728" max="8728" width="17.90625" style="53" bestFit="1" customWidth="1"/>
    <col min="8729" max="8729" width="20.08984375" style="53" bestFit="1" customWidth="1"/>
    <col min="8730" max="8962" width="9.90625" style="53"/>
    <col min="8963" max="8963" width="7.08984375" style="53" customWidth="1"/>
    <col min="8964" max="8966" width="19.90625" style="53" customWidth="1"/>
    <col min="8967" max="8969" width="13.453125" style="53" customWidth="1"/>
    <col min="8970" max="8970" width="13.90625" style="53" customWidth="1"/>
    <col min="8971" max="8971" width="28.08984375" style="53" customWidth="1"/>
    <col min="8972" max="8972" width="19.08984375" style="53" customWidth="1"/>
    <col min="8973" max="8973" width="25.08984375" style="53" customWidth="1"/>
    <col min="8974" max="8974" width="13.90625" style="53" customWidth="1"/>
    <col min="8975" max="8976" width="0" style="53" hidden="1" customWidth="1"/>
    <col min="8977" max="8977" width="12.36328125" style="53" bestFit="1" customWidth="1"/>
    <col min="8978" max="8978" width="14.453125" style="53" customWidth="1"/>
    <col min="8979" max="8979" width="14.453125" style="53" bestFit="1" customWidth="1"/>
    <col min="8980" max="8980" width="16.81640625" style="53" bestFit="1" customWidth="1"/>
    <col min="8981" max="8981" width="14.90625" style="53" customWidth="1"/>
    <col min="8982" max="8982" width="11.08984375" style="53" customWidth="1"/>
    <col min="8983" max="8983" width="20.453125" style="53" bestFit="1" customWidth="1"/>
    <col min="8984" max="8984" width="17.90625" style="53" bestFit="1" customWidth="1"/>
    <col min="8985" max="8985" width="20.08984375" style="53" bestFit="1" customWidth="1"/>
    <col min="8986" max="9218" width="9.90625" style="53"/>
    <col min="9219" max="9219" width="7.08984375" style="53" customWidth="1"/>
    <col min="9220" max="9222" width="19.90625" style="53" customWidth="1"/>
    <col min="9223" max="9225" width="13.453125" style="53" customWidth="1"/>
    <col min="9226" max="9226" width="13.90625" style="53" customWidth="1"/>
    <col min="9227" max="9227" width="28.08984375" style="53" customWidth="1"/>
    <col min="9228" max="9228" width="19.08984375" style="53" customWidth="1"/>
    <col min="9229" max="9229" width="25.08984375" style="53" customWidth="1"/>
    <col min="9230" max="9230" width="13.90625" style="53" customWidth="1"/>
    <col min="9231" max="9232" width="0" style="53" hidden="1" customWidth="1"/>
    <col min="9233" max="9233" width="12.36328125" style="53" bestFit="1" customWidth="1"/>
    <col min="9234" max="9234" width="14.453125" style="53" customWidth="1"/>
    <col min="9235" max="9235" width="14.453125" style="53" bestFit="1" customWidth="1"/>
    <col min="9236" max="9236" width="16.81640625" style="53" bestFit="1" customWidth="1"/>
    <col min="9237" max="9237" width="14.90625" style="53" customWidth="1"/>
    <col min="9238" max="9238" width="11.08984375" style="53" customWidth="1"/>
    <col min="9239" max="9239" width="20.453125" style="53" bestFit="1" customWidth="1"/>
    <col min="9240" max="9240" width="17.90625" style="53" bestFit="1" customWidth="1"/>
    <col min="9241" max="9241" width="20.08984375" style="53" bestFit="1" customWidth="1"/>
    <col min="9242" max="9474" width="9.90625" style="53"/>
    <col min="9475" max="9475" width="7.08984375" style="53" customWidth="1"/>
    <col min="9476" max="9478" width="19.90625" style="53" customWidth="1"/>
    <col min="9479" max="9481" width="13.453125" style="53" customWidth="1"/>
    <col min="9482" max="9482" width="13.90625" style="53" customWidth="1"/>
    <col min="9483" max="9483" width="28.08984375" style="53" customWidth="1"/>
    <col min="9484" max="9484" width="19.08984375" style="53" customWidth="1"/>
    <col min="9485" max="9485" width="25.08984375" style="53" customWidth="1"/>
    <col min="9486" max="9486" width="13.90625" style="53" customWidth="1"/>
    <col min="9487" max="9488" width="0" style="53" hidden="1" customWidth="1"/>
    <col min="9489" max="9489" width="12.36328125" style="53" bestFit="1" customWidth="1"/>
    <col min="9490" max="9490" width="14.453125" style="53" customWidth="1"/>
    <col min="9491" max="9491" width="14.453125" style="53" bestFit="1" customWidth="1"/>
    <col min="9492" max="9492" width="16.81640625" style="53" bestFit="1" customWidth="1"/>
    <col min="9493" max="9493" width="14.90625" style="53" customWidth="1"/>
    <col min="9494" max="9494" width="11.08984375" style="53" customWidth="1"/>
    <col min="9495" max="9495" width="20.453125" style="53" bestFit="1" customWidth="1"/>
    <col min="9496" max="9496" width="17.90625" style="53" bestFit="1" customWidth="1"/>
    <col min="9497" max="9497" width="20.08984375" style="53" bestFit="1" customWidth="1"/>
    <col min="9498" max="9730" width="9.90625" style="53"/>
    <col min="9731" max="9731" width="7.08984375" style="53" customWidth="1"/>
    <col min="9732" max="9734" width="19.90625" style="53" customWidth="1"/>
    <col min="9735" max="9737" width="13.453125" style="53" customWidth="1"/>
    <col min="9738" max="9738" width="13.90625" style="53" customWidth="1"/>
    <col min="9739" max="9739" width="28.08984375" style="53" customWidth="1"/>
    <col min="9740" max="9740" width="19.08984375" style="53" customWidth="1"/>
    <col min="9741" max="9741" width="25.08984375" style="53" customWidth="1"/>
    <col min="9742" max="9742" width="13.90625" style="53" customWidth="1"/>
    <col min="9743" max="9744" width="0" style="53" hidden="1" customWidth="1"/>
    <col min="9745" max="9745" width="12.36328125" style="53" bestFit="1" customWidth="1"/>
    <col min="9746" max="9746" width="14.453125" style="53" customWidth="1"/>
    <col min="9747" max="9747" width="14.453125" style="53" bestFit="1" customWidth="1"/>
    <col min="9748" max="9748" width="16.81640625" style="53" bestFit="1" customWidth="1"/>
    <col min="9749" max="9749" width="14.90625" style="53" customWidth="1"/>
    <col min="9750" max="9750" width="11.08984375" style="53" customWidth="1"/>
    <col min="9751" max="9751" width="20.453125" style="53" bestFit="1" customWidth="1"/>
    <col min="9752" max="9752" width="17.90625" style="53" bestFit="1" customWidth="1"/>
    <col min="9753" max="9753" width="20.08984375" style="53" bestFit="1" customWidth="1"/>
    <col min="9754" max="9986" width="9.90625" style="53"/>
    <col min="9987" max="9987" width="7.08984375" style="53" customWidth="1"/>
    <col min="9988" max="9990" width="19.90625" style="53" customWidth="1"/>
    <col min="9991" max="9993" width="13.453125" style="53" customWidth="1"/>
    <col min="9994" max="9994" width="13.90625" style="53" customWidth="1"/>
    <col min="9995" max="9995" width="28.08984375" style="53" customWidth="1"/>
    <col min="9996" max="9996" width="19.08984375" style="53" customWidth="1"/>
    <col min="9997" max="9997" width="25.08984375" style="53" customWidth="1"/>
    <col min="9998" max="9998" width="13.90625" style="53" customWidth="1"/>
    <col min="9999" max="10000" width="0" style="53" hidden="1" customWidth="1"/>
    <col min="10001" max="10001" width="12.36328125" style="53" bestFit="1" customWidth="1"/>
    <col min="10002" max="10002" width="14.453125" style="53" customWidth="1"/>
    <col min="10003" max="10003" width="14.453125" style="53" bestFit="1" customWidth="1"/>
    <col min="10004" max="10004" width="16.81640625" style="53" bestFit="1" customWidth="1"/>
    <col min="10005" max="10005" width="14.90625" style="53" customWidth="1"/>
    <col min="10006" max="10006" width="11.08984375" style="53" customWidth="1"/>
    <col min="10007" max="10007" width="20.453125" style="53" bestFit="1" customWidth="1"/>
    <col min="10008" max="10008" width="17.90625" style="53" bestFit="1" customWidth="1"/>
    <col min="10009" max="10009" width="20.08984375" style="53" bestFit="1" customWidth="1"/>
    <col min="10010" max="10242" width="9.90625" style="53"/>
    <col min="10243" max="10243" width="7.08984375" style="53" customWidth="1"/>
    <col min="10244" max="10246" width="19.90625" style="53" customWidth="1"/>
    <col min="10247" max="10249" width="13.453125" style="53" customWidth="1"/>
    <col min="10250" max="10250" width="13.90625" style="53" customWidth="1"/>
    <col min="10251" max="10251" width="28.08984375" style="53" customWidth="1"/>
    <col min="10252" max="10252" width="19.08984375" style="53" customWidth="1"/>
    <col min="10253" max="10253" width="25.08984375" style="53" customWidth="1"/>
    <col min="10254" max="10254" width="13.90625" style="53" customWidth="1"/>
    <col min="10255" max="10256" width="0" style="53" hidden="1" customWidth="1"/>
    <col min="10257" max="10257" width="12.36328125" style="53" bestFit="1" customWidth="1"/>
    <col min="10258" max="10258" width="14.453125" style="53" customWidth="1"/>
    <col min="10259" max="10259" width="14.453125" style="53" bestFit="1" customWidth="1"/>
    <col min="10260" max="10260" width="16.81640625" style="53" bestFit="1" customWidth="1"/>
    <col min="10261" max="10261" width="14.90625" style="53" customWidth="1"/>
    <col min="10262" max="10262" width="11.08984375" style="53" customWidth="1"/>
    <col min="10263" max="10263" width="20.453125" style="53" bestFit="1" customWidth="1"/>
    <col min="10264" max="10264" width="17.90625" style="53" bestFit="1" customWidth="1"/>
    <col min="10265" max="10265" width="20.08984375" style="53" bestFit="1" customWidth="1"/>
    <col min="10266" max="10498" width="9.90625" style="53"/>
    <col min="10499" max="10499" width="7.08984375" style="53" customWidth="1"/>
    <col min="10500" max="10502" width="19.90625" style="53" customWidth="1"/>
    <col min="10503" max="10505" width="13.453125" style="53" customWidth="1"/>
    <col min="10506" max="10506" width="13.90625" style="53" customWidth="1"/>
    <col min="10507" max="10507" width="28.08984375" style="53" customWidth="1"/>
    <col min="10508" max="10508" width="19.08984375" style="53" customWidth="1"/>
    <col min="10509" max="10509" width="25.08984375" style="53" customWidth="1"/>
    <col min="10510" max="10510" width="13.90625" style="53" customWidth="1"/>
    <col min="10511" max="10512" width="0" style="53" hidden="1" customWidth="1"/>
    <col min="10513" max="10513" width="12.36328125" style="53" bestFit="1" customWidth="1"/>
    <col min="10514" max="10514" width="14.453125" style="53" customWidth="1"/>
    <col min="10515" max="10515" width="14.453125" style="53" bestFit="1" customWidth="1"/>
    <col min="10516" max="10516" width="16.81640625" style="53" bestFit="1" customWidth="1"/>
    <col min="10517" max="10517" width="14.90625" style="53" customWidth="1"/>
    <col min="10518" max="10518" width="11.08984375" style="53" customWidth="1"/>
    <col min="10519" max="10519" width="20.453125" style="53" bestFit="1" customWidth="1"/>
    <col min="10520" max="10520" width="17.90625" style="53" bestFit="1" customWidth="1"/>
    <col min="10521" max="10521" width="20.08984375" style="53" bestFit="1" customWidth="1"/>
    <col min="10522" max="10754" width="9.90625" style="53"/>
    <col min="10755" max="10755" width="7.08984375" style="53" customWidth="1"/>
    <col min="10756" max="10758" width="19.90625" style="53" customWidth="1"/>
    <col min="10759" max="10761" width="13.453125" style="53" customWidth="1"/>
    <col min="10762" max="10762" width="13.90625" style="53" customWidth="1"/>
    <col min="10763" max="10763" width="28.08984375" style="53" customWidth="1"/>
    <col min="10764" max="10764" width="19.08984375" style="53" customWidth="1"/>
    <col min="10765" max="10765" width="25.08984375" style="53" customWidth="1"/>
    <col min="10766" max="10766" width="13.90625" style="53" customWidth="1"/>
    <col min="10767" max="10768" width="0" style="53" hidden="1" customWidth="1"/>
    <col min="10769" max="10769" width="12.36328125" style="53" bestFit="1" customWidth="1"/>
    <col min="10770" max="10770" width="14.453125" style="53" customWidth="1"/>
    <col min="10771" max="10771" width="14.453125" style="53" bestFit="1" customWidth="1"/>
    <col min="10772" max="10772" width="16.81640625" style="53" bestFit="1" customWidth="1"/>
    <col min="10773" max="10773" width="14.90625" style="53" customWidth="1"/>
    <col min="10774" max="10774" width="11.08984375" style="53" customWidth="1"/>
    <col min="10775" max="10775" width="20.453125" style="53" bestFit="1" customWidth="1"/>
    <col min="10776" max="10776" width="17.90625" style="53" bestFit="1" customWidth="1"/>
    <col min="10777" max="10777" width="20.08984375" style="53" bestFit="1" customWidth="1"/>
    <col min="10778" max="11010" width="9.90625" style="53"/>
    <col min="11011" max="11011" width="7.08984375" style="53" customWidth="1"/>
    <col min="11012" max="11014" width="19.90625" style="53" customWidth="1"/>
    <col min="11015" max="11017" width="13.453125" style="53" customWidth="1"/>
    <col min="11018" max="11018" width="13.90625" style="53" customWidth="1"/>
    <col min="11019" max="11019" width="28.08984375" style="53" customWidth="1"/>
    <col min="11020" max="11020" width="19.08984375" style="53" customWidth="1"/>
    <col min="11021" max="11021" width="25.08984375" style="53" customWidth="1"/>
    <col min="11022" max="11022" width="13.90625" style="53" customWidth="1"/>
    <col min="11023" max="11024" width="0" style="53" hidden="1" customWidth="1"/>
    <col min="11025" max="11025" width="12.36328125" style="53" bestFit="1" customWidth="1"/>
    <col min="11026" max="11026" width="14.453125" style="53" customWidth="1"/>
    <col min="11027" max="11027" width="14.453125" style="53" bestFit="1" customWidth="1"/>
    <col min="11028" max="11028" width="16.81640625" style="53" bestFit="1" customWidth="1"/>
    <col min="11029" max="11029" width="14.90625" style="53" customWidth="1"/>
    <col min="11030" max="11030" width="11.08984375" style="53" customWidth="1"/>
    <col min="11031" max="11031" width="20.453125" style="53" bestFit="1" customWidth="1"/>
    <col min="11032" max="11032" width="17.90625" style="53" bestFit="1" customWidth="1"/>
    <col min="11033" max="11033" width="20.08984375" style="53" bestFit="1" customWidth="1"/>
    <col min="11034" max="11266" width="9.90625" style="53"/>
    <col min="11267" max="11267" width="7.08984375" style="53" customWidth="1"/>
    <col min="11268" max="11270" width="19.90625" style="53" customWidth="1"/>
    <col min="11271" max="11273" width="13.453125" style="53" customWidth="1"/>
    <col min="11274" max="11274" width="13.90625" style="53" customWidth="1"/>
    <col min="11275" max="11275" width="28.08984375" style="53" customWidth="1"/>
    <col min="11276" max="11276" width="19.08984375" style="53" customWidth="1"/>
    <col min="11277" max="11277" width="25.08984375" style="53" customWidth="1"/>
    <col min="11278" max="11278" width="13.90625" style="53" customWidth="1"/>
    <col min="11279" max="11280" width="0" style="53" hidden="1" customWidth="1"/>
    <col min="11281" max="11281" width="12.36328125" style="53" bestFit="1" customWidth="1"/>
    <col min="11282" max="11282" width="14.453125" style="53" customWidth="1"/>
    <col min="11283" max="11283" width="14.453125" style="53" bestFit="1" customWidth="1"/>
    <col min="11284" max="11284" width="16.81640625" style="53" bestFit="1" customWidth="1"/>
    <col min="11285" max="11285" width="14.90625" style="53" customWidth="1"/>
    <col min="11286" max="11286" width="11.08984375" style="53" customWidth="1"/>
    <col min="11287" max="11287" width="20.453125" style="53" bestFit="1" customWidth="1"/>
    <col min="11288" max="11288" width="17.90625" style="53" bestFit="1" customWidth="1"/>
    <col min="11289" max="11289" width="20.08984375" style="53" bestFit="1" customWidth="1"/>
    <col min="11290" max="11522" width="9.90625" style="53"/>
    <col min="11523" max="11523" width="7.08984375" style="53" customWidth="1"/>
    <col min="11524" max="11526" width="19.90625" style="53" customWidth="1"/>
    <col min="11527" max="11529" width="13.453125" style="53" customWidth="1"/>
    <col min="11530" max="11530" width="13.90625" style="53" customWidth="1"/>
    <col min="11531" max="11531" width="28.08984375" style="53" customWidth="1"/>
    <col min="11532" max="11532" width="19.08984375" style="53" customWidth="1"/>
    <col min="11533" max="11533" width="25.08984375" style="53" customWidth="1"/>
    <col min="11534" max="11534" width="13.90625" style="53" customWidth="1"/>
    <col min="11535" max="11536" width="0" style="53" hidden="1" customWidth="1"/>
    <col min="11537" max="11537" width="12.36328125" style="53" bestFit="1" customWidth="1"/>
    <col min="11538" max="11538" width="14.453125" style="53" customWidth="1"/>
    <col min="11539" max="11539" width="14.453125" style="53" bestFit="1" customWidth="1"/>
    <col min="11540" max="11540" width="16.81640625" style="53" bestFit="1" customWidth="1"/>
    <col min="11541" max="11541" width="14.90625" style="53" customWidth="1"/>
    <col min="11542" max="11542" width="11.08984375" style="53" customWidth="1"/>
    <col min="11543" max="11543" width="20.453125" style="53" bestFit="1" customWidth="1"/>
    <col min="11544" max="11544" width="17.90625" style="53" bestFit="1" customWidth="1"/>
    <col min="11545" max="11545" width="20.08984375" style="53" bestFit="1" customWidth="1"/>
    <col min="11546" max="11778" width="9.90625" style="53"/>
    <col min="11779" max="11779" width="7.08984375" style="53" customWidth="1"/>
    <col min="11780" max="11782" width="19.90625" style="53" customWidth="1"/>
    <col min="11783" max="11785" width="13.453125" style="53" customWidth="1"/>
    <col min="11786" max="11786" width="13.90625" style="53" customWidth="1"/>
    <col min="11787" max="11787" width="28.08984375" style="53" customWidth="1"/>
    <col min="11788" max="11788" width="19.08984375" style="53" customWidth="1"/>
    <col min="11789" max="11789" width="25.08984375" style="53" customWidth="1"/>
    <col min="11790" max="11790" width="13.90625" style="53" customWidth="1"/>
    <col min="11791" max="11792" width="0" style="53" hidden="1" customWidth="1"/>
    <col min="11793" max="11793" width="12.36328125" style="53" bestFit="1" customWidth="1"/>
    <col min="11794" max="11794" width="14.453125" style="53" customWidth="1"/>
    <col min="11795" max="11795" width="14.453125" style="53" bestFit="1" customWidth="1"/>
    <col min="11796" max="11796" width="16.81640625" style="53" bestFit="1" customWidth="1"/>
    <col min="11797" max="11797" width="14.90625" style="53" customWidth="1"/>
    <col min="11798" max="11798" width="11.08984375" style="53" customWidth="1"/>
    <col min="11799" max="11799" width="20.453125" style="53" bestFit="1" customWidth="1"/>
    <col min="11800" max="11800" width="17.90625" style="53" bestFit="1" customWidth="1"/>
    <col min="11801" max="11801" width="20.08984375" style="53" bestFit="1" customWidth="1"/>
    <col min="11802" max="12034" width="9.90625" style="53"/>
    <col min="12035" max="12035" width="7.08984375" style="53" customWidth="1"/>
    <col min="12036" max="12038" width="19.90625" style="53" customWidth="1"/>
    <col min="12039" max="12041" width="13.453125" style="53" customWidth="1"/>
    <col min="12042" max="12042" width="13.90625" style="53" customWidth="1"/>
    <col min="12043" max="12043" width="28.08984375" style="53" customWidth="1"/>
    <col min="12044" max="12044" width="19.08984375" style="53" customWidth="1"/>
    <col min="12045" max="12045" width="25.08984375" style="53" customWidth="1"/>
    <col min="12046" max="12046" width="13.90625" style="53" customWidth="1"/>
    <col min="12047" max="12048" width="0" style="53" hidden="1" customWidth="1"/>
    <col min="12049" max="12049" width="12.36328125" style="53" bestFit="1" customWidth="1"/>
    <col min="12050" max="12050" width="14.453125" style="53" customWidth="1"/>
    <col min="12051" max="12051" width="14.453125" style="53" bestFit="1" customWidth="1"/>
    <col min="12052" max="12052" width="16.81640625" style="53" bestFit="1" customWidth="1"/>
    <col min="12053" max="12053" width="14.90625" style="53" customWidth="1"/>
    <col min="12054" max="12054" width="11.08984375" style="53" customWidth="1"/>
    <col min="12055" max="12055" width="20.453125" style="53" bestFit="1" customWidth="1"/>
    <col min="12056" max="12056" width="17.90625" style="53" bestFit="1" customWidth="1"/>
    <col min="12057" max="12057" width="20.08984375" style="53" bestFit="1" customWidth="1"/>
    <col min="12058" max="12290" width="9.90625" style="53"/>
    <col min="12291" max="12291" width="7.08984375" style="53" customWidth="1"/>
    <col min="12292" max="12294" width="19.90625" style="53" customWidth="1"/>
    <col min="12295" max="12297" width="13.453125" style="53" customWidth="1"/>
    <col min="12298" max="12298" width="13.90625" style="53" customWidth="1"/>
    <col min="12299" max="12299" width="28.08984375" style="53" customWidth="1"/>
    <col min="12300" max="12300" width="19.08984375" style="53" customWidth="1"/>
    <col min="12301" max="12301" width="25.08984375" style="53" customWidth="1"/>
    <col min="12302" max="12302" width="13.90625" style="53" customWidth="1"/>
    <col min="12303" max="12304" width="0" style="53" hidden="1" customWidth="1"/>
    <col min="12305" max="12305" width="12.36328125" style="53" bestFit="1" customWidth="1"/>
    <col min="12306" max="12306" width="14.453125" style="53" customWidth="1"/>
    <col min="12307" max="12307" width="14.453125" style="53" bestFit="1" customWidth="1"/>
    <col min="12308" max="12308" width="16.81640625" style="53" bestFit="1" customWidth="1"/>
    <col min="12309" max="12309" width="14.90625" style="53" customWidth="1"/>
    <col min="12310" max="12310" width="11.08984375" style="53" customWidth="1"/>
    <col min="12311" max="12311" width="20.453125" style="53" bestFit="1" customWidth="1"/>
    <col min="12312" max="12312" width="17.90625" style="53" bestFit="1" customWidth="1"/>
    <col min="12313" max="12313" width="20.08984375" style="53" bestFit="1" customWidth="1"/>
    <col min="12314" max="12546" width="9.90625" style="53"/>
    <col min="12547" max="12547" width="7.08984375" style="53" customWidth="1"/>
    <col min="12548" max="12550" width="19.90625" style="53" customWidth="1"/>
    <col min="12551" max="12553" width="13.453125" style="53" customWidth="1"/>
    <col min="12554" max="12554" width="13.90625" style="53" customWidth="1"/>
    <col min="12555" max="12555" width="28.08984375" style="53" customWidth="1"/>
    <col min="12556" max="12556" width="19.08984375" style="53" customWidth="1"/>
    <col min="12557" max="12557" width="25.08984375" style="53" customWidth="1"/>
    <col min="12558" max="12558" width="13.90625" style="53" customWidth="1"/>
    <col min="12559" max="12560" width="0" style="53" hidden="1" customWidth="1"/>
    <col min="12561" max="12561" width="12.36328125" style="53" bestFit="1" customWidth="1"/>
    <col min="12562" max="12562" width="14.453125" style="53" customWidth="1"/>
    <col min="12563" max="12563" width="14.453125" style="53" bestFit="1" customWidth="1"/>
    <col min="12564" max="12564" width="16.81640625" style="53" bestFit="1" customWidth="1"/>
    <col min="12565" max="12565" width="14.90625" style="53" customWidth="1"/>
    <col min="12566" max="12566" width="11.08984375" style="53" customWidth="1"/>
    <col min="12567" max="12567" width="20.453125" style="53" bestFit="1" customWidth="1"/>
    <col min="12568" max="12568" width="17.90625" style="53" bestFit="1" customWidth="1"/>
    <col min="12569" max="12569" width="20.08984375" style="53" bestFit="1" customWidth="1"/>
    <col min="12570" max="12802" width="9.90625" style="53"/>
    <col min="12803" max="12803" width="7.08984375" style="53" customWidth="1"/>
    <col min="12804" max="12806" width="19.90625" style="53" customWidth="1"/>
    <col min="12807" max="12809" width="13.453125" style="53" customWidth="1"/>
    <col min="12810" max="12810" width="13.90625" style="53" customWidth="1"/>
    <col min="12811" max="12811" width="28.08984375" style="53" customWidth="1"/>
    <col min="12812" max="12812" width="19.08984375" style="53" customWidth="1"/>
    <col min="12813" max="12813" width="25.08984375" style="53" customWidth="1"/>
    <col min="12814" max="12814" width="13.90625" style="53" customWidth="1"/>
    <col min="12815" max="12816" width="0" style="53" hidden="1" customWidth="1"/>
    <col min="12817" max="12817" width="12.36328125" style="53" bestFit="1" customWidth="1"/>
    <col min="12818" max="12818" width="14.453125" style="53" customWidth="1"/>
    <col min="12819" max="12819" width="14.453125" style="53" bestFit="1" customWidth="1"/>
    <col min="12820" max="12820" width="16.81640625" style="53" bestFit="1" customWidth="1"/>
    <col min="12821" max="12821" width="14.90625" style="53" customWidth="1"/>
    <col min="12822" max="12822" width="11.08984375" style="53" customWidth="1"/>
    <col min="12823" max="12823" width="20.453125" style="53" bestFit="1" customWidth="1"/>
    <col min="12824" max="12824" width="17.90625" style="53" bestFit="1" customWidth="1"/>
    <col min="12825" max="12825" width="20.08984375" style="53" bestFit="1" customWidth="1"/>
    <col min="12826" max="13058" width="9.90625" style="53"/>
    <col min="13059" max="13059" width="7.08984375" style="53" customWidth="1"/>
    <col min="13060" max="13062" width="19.90625" style="53" customWidth="1"/>
    <col min="13063" max="13065" width="13.453125" style="53" customWidth="1"/>
    <col min="13066" max="13066" width="13.90625" style="53" customWidth="1"/>
    <col min="13067" max="13067" width="28.08984375" style="53" customWidth="1"/>
    <col min="13068" max="13068" width="19.08984375" style="53" customWidth="1"/>
    <col min="13069" max="13069" width="25.08984375" style="53" customWidth="1"/>
    <col min="13070" max="13070" width="13.90625" style="53" customWidth="1"/>
    <col min="13071" max="13072" width="0" style="53" hidden="1" customWidth="1"/>
    <col min="13073" max="13073" width="12.36328125" style="53" bestFit="1" customWidth="1"/>
    <col min="13074" max="13074" width="14.453125" style="53" customWidth="1"/>
    <col min="13075" max="13075" width="14.453125" style="53" bestFit="1" customWidth="1"/>
    <col min="13076" max="13076" width="16.81640625" style="53" bestFit="1" customWidth="1"/>
    <col min="13077" max="13077" width="14.90625" style="53" customWidth="1"/>
    <col min="13078" max="13078" width="11.08984375" style="53" customWidth="1"/>
    <col min="13079" max="13079" width="20.453125" style="53" bestFit="1" customWidth="1"/>
    <col min="13080" max="13080" width="17.90625" style="53" bestFit="1" customWidth="1"/>
    <col min="13081" max="13081" width="20.08984375" style="53" bestFit="1" customWidth="1"/>
    <col min="13082" max="13314" width="9.90625" style="53"/>
    <col min="13315" max="13315" width="7.08984375" style="53" customWidth="1"/>
    <col min="13316" max="13318" width="19.90625" style="53" customWidth="1"/>
    <col min="13319" max="13321" width="13.453125" style="53" customWidth="1"/>
    <col min="13322" max="13322" width="13.90625" style="53" customWidth="1"/>
    <col min="13323" max="13323" width="28.08984375" style="53" customWidth="1"/>
    <col min="13324" max="13324" width="19.08984375" style="53" customWidth="1"/>
    <col min="13325" max="13325" width="25.08984375" style="53" customWidth="1"/>
    <col min="13326" max="13326" width="13.90625" style="53" customWidth="1"/>
    <col min="13327" max="13328" width="0" style="53" hidden="1" customWidth="1"/>
    <col min="13329" max="13329" width="12.36328125" style="53" bestFit="1" customWidth="1"/>
    <col min="13330" max="13330" width="14.453125" style="53" customWidth="1"/>
    <col min="13331" max="13331" width="14.453125" style="53" bestFit="1" customWidth="1"/>
    <col min="13332" max="13332" width="16.81640625" style="53" bestFit="1" customWidth="1"/>
    <col min="13333" max="13333" width="14.90625" style="53" customWidth="1"/>
    <col min="13334" max="13334" width="11.08984375" style="53" customWidth="1"/>
    <col min="13335" max="13335" width="20.453125" style="53" bestFit="1" customWidth="1"/>
    <col min="13336" max="13336" width="17.90625" style="53" bestFit="1" customWidth="1"/>
    <col min="13337" max="13337" width="20.08984375" style="53" bestFit="1" customWidth="1"/>
    <col min="13338" max="13570" width="9.90625" style="53"/>
    <col min="13571" max="13571" width="7.08984375" style="53" customWidth="1"/>
    <col min="13572" max="13574" width="19.90625" style="53" customWidth="1"/>
    <col min="13575" max="13577" width="13.453125" style="53" customWidth="1"/>
    <col min="13578" max="13578" width="13.90625" style="53" customWidth="1"/>
    <col min="13579" max="13579" width="28.08984375" style="53" customWidth="1"/>
    <col min="13580" max="13580" width="19.08984375" style="53" customWidth="1"/>
    <col min="13581" max="13581" width="25.08984375" style="53" customWidth="1"/>
    <col min="13582" max="13582" width="13.90625" style="53" customWidth="1"/>
    <col min="13583" max="13584" width="0" style="53" hidden="1" customWidth="1"/>
    <col min="13585" max="13585" width="12.36328125" style="53" bestFit="1" customWidth="1"/>
    <col min="13586" max="13586" width="14.453125" style="53" customWidth="1"/>
    <col min="13587" max="13587" width="14.453125" style="53" bestFit="1" customWidth="1"/>
    <col min="13588" max="13588" width="16.81640625" style="53" bestFit="1" customWidth="1"/>
    <col min="13589" max="13589" width="14.90625" style="53" customWidth="1"/>
    <col min="13590" max="13590" width="11.08984375" style="53" customWidth="1"/>
    <col min="13591" max="13591" width="20.453125" style="53" bestFit="1" customWidth="1"/>
    <col min="13592" max="13592" width="17.90625" style="53" bestFit="1" customWidth="1"/>
    <col min="13593" max="13593" width="20.08984375" style="53" bestFit="1" customWidth="1"/>
    <col min="13594" max="13826" width="9.90625" style="53"/>
    <col min="13827" max="13827" width="7.08984375" style="53" customWidth="1"/>
    <col min="13828" max="13830" width="19.90625" style="53" customWidth="1"/>
    <col min="13831" max="13833" width="13.453125" style="53" customWidth="1"/>
    <col min="13834" max="13834" width="13.90625" style="53" customWidth="1"/>
    <col min="13835" max="13835" width="28.08984375" style="53" customWidth="1"/>
    <col min="13836" max="13836" width="19.08984375" style="53" customWidth="1"/>
    <col min="13837" max="13837" width="25.08984375" style="53" customWidth="1"/>
    <col min="13838" max="13838" width="13.90625" style="53" customWidth="1"/>
    <col min="13839" max="13840" width="0" style="53" hidden="1" customWidth="1"/>
    <col min="13841" max="13841" width="12.36328125" style="53" bestFit="1" customWidth="1"/>
    <col min="13842" max="13842" width="14.453125" style="53" customWidth="1"/>
    <col min="13843" max="13843" width="14.453125" style="53" bestFit="1" customWidth="1"/>
    <col min="13844" max="13844" width="16.81640625" style="53" bestFit="1" customWidth="1"/>
    <col min="13845" max="13845" width="14.90625" style="53" customWidth="1"/>
    <col min="13846" max="13846" width="11.08984375" style="53" customWidth="1"/>
    <col min="13847" max="13847" width="20.453125" style="53" bestFit="1" customWidth="1"/>
    <col min="13848" max="13848" width="17.90625" style="53" bestFit="1" customWidth="1"/>
    <col min="13849" max="13849" width="20.08984375" style="53" bestFit="1" customWidth="1"/>
    <col min="13850" max="14082" width="9.90625" style="53"/>
    <col min="14083" max="14083" width="7.08984375" style="53" customWidth="1"/>
    <col min="14084" max="14086" width="19.90625" style="53" customWidth="1"/>
    <col min="14087" max="14089" width="13.453125" style="53" customWidth="1"/>
    <col min="14090" max="14090" width="13.90625" style="53" customWidth="1"/>
    <col min="14091" max="14091" width="28.08984375" style="53" customWidth="1"/>
    <col min="14092" max="14092" width="19.08984375" style="53" customWidth="1"/>
    <col min="14093" max="14093" width="25.08984375" style="53" customWidth="1"/>
    <col min="14094" max="14094" width="13.90625" style="53" customWidth="1"/>
    <col min="14095" max="14096" width="0" style="53" hidden="1" customWidth="1"/>
    <col min="14097" max="14097" width="12.36328125" style="53" bestFit="1" customWidth="1"/>
    <col min="14098" max="14098" width="14.453125" style="53" customWidth="1"/>
    <col min="14099" max="14099" width="14.453125" style="53" bestFit="1" customWidth="1"/>
    <col min="14100" max="14100" width="16.81640625" style="53" bestFit="1" customWidth="1"/>
    <col min="14101" max="14101" width="14.90625" style="53" customWidth="1"/>
    <col min="14102" max="14102" width="11.08984375" style="53" customWidth="1"/>
    <col min="14103" max="14103" width="20.453125" style="53" bestFit="1" customWidth="1"/>
    <col min="14104" max="14104" width="17.90625" style="53" bestFit="1" customWidth="1"/>
    <col min="14105" max="14105" width="20.08984375" style="53" bestFit="1" customWidth="1"/>
    <col min="14106" max="14338" width="9.90625" style="53"/>
    <col min="14339" max="14339" width="7.08984375" style="53" customWidth="1"/>
    <col min="14340" max="14342" width="19.90625" style="53" customWidth="1"/>
    <col min="14343" max="14345" width="13.453125" style="53" customWidth="1"/>
    <col min="14346" max="14346" width="13.90625" style="53" customWidth="1"/>
    <col min="14347" max="14347" width="28.08984375" style="53" customWidth="1"/>
    <col min="14348" max="14348" width="19.08984375" style="53" customWidth="1"/>
    <col min="14349" max="14349" width="25.08984375" style="53" customWidth="1"/>
    <col min="14350" max="14350" width="13.90625" style="53" customWidth="1"/>
    <col min="14351" max="14352" width="0" style="53" hidden="1" customWidth="1"/>
    <col min="14353" max="14353" width="12.36328125" style="53" bestFit="1" customWidth="1"/>
    <col min="14354" max="14354" width="14.453125" style="53" customWidth="1"/>
    <col min="14355" max="14355" width="14.453125" style="53" bestFit="1" customWidth="1"/>
    <col min="14356" max="14356" width="16.81640625" style="53" bestFit="1" customWidth="1"/>
    <col min="14357" max="14357" width="14.90625" style="53" customWidth="1"/>
    <col min="14358" max="14358" width="11.08984375" style="53" customWidth="1"/>
    <col min="14359" max="14359" width="20.453125" style="53" bestFit="1" customWidth="1"/>
    <col min="14360" max="14360" width="17.90625" style="53" bestFit="1" customWidth="1"/>
    <col min="14361" max="14361" width="20.08984375" style="53" bestFit="1" customWidth="1"/>
    <col min="14362" max="14594" width="9.90625" style="53"/>
    <col min="14595" max="14595" width="7.08984375" style="53" customWidth="1"/>
    <col min="14596" max="14598" width="19.90625" style="53" customWidth="1"/>
    <col min="14599" max="14601" width="13.453125" style="53" customWidth="1"/>
    <col min="14602" max="14602" width="13.90625" style="53" customWidth="1"/>
    <col min="14603" max="14603" width="28.08984375" style="53" customWidth="1"/>
    <col min="14604" max="14604" width="19.08984375" style="53" customWidth="1"/>
    <col min="14605" max="14605" width="25.08984375" style="53" customWidth="1"/>
    <col min="14606" max="14606" width="13.90625" style="53" customWidth="1"/>
    <col min="14607" max="14608" width="0" style="53" hidden="1" customWidth="1"/>
    <col min="14609" max="14609" width="12.36328125" style="53" bestFit="1" customWidth="1"/>
    <col min="14610" max="14610" width="14.453125" style="53" customWidth="1"/>
    <col min="14611" max="14611" width="14.453125" style="53" bestFit="1" customWidth="1"/>
    <col min="14612" max="14612" width="16.81640625" style="53" bestFit="1" customWidth="1"/>
    <col min="14613" max="14613" width="14.90625" style="53" customWidth="1"/>
    <col min="14614" max="14614" width="11.08984375" style="53" customWidth="1"/>
    <col min="14615" max="14615" width="20.453125" style="53" bestFit="1" customWidth="1"/>
    <col min="14616" max="14616" width="17.90625" style="53" bestFit="1" customWidth="1"/>
    <col min="14617" max="14617" width="20.08984375" style="53" bestFit="1" customWidth="1"/>
    <col min="14618" max="14850" width="9.90625" style="53"/>
    <col min="14851" max="14851" width="7.08984375" style="53" customWidth="1"/>
    <col min="14852" max="14854" width="19.90625" style="53" customWidth="1"/>
    <col min="14855" max="14857" width="13.453125" style="53" customWidth="1"/>
    <col min="14858" max="14858" width="13.90625" style="53" customWidth="1"/>
    <col min="14859" max="14859" width="28.08984375" style="53" customWidth="1"/>
    <col min="14860" max="14860" width="19.08984375" style="53" customWidth="1"/>
    <col min="14861" max="14861" width="25.08984375" style="53" customWidth="1"/>
    <col min="14862" max="14862" width="13.90625" style="53" customWidth="1"/>
    <col min="14863" max="14864" width="0" style="53" hidden="1" customWidth="1"/>
    <col min="14865" max="14865" width="12.36328125" style="53" bestFit="1" customWidth="1"/>
    <col min="14866" max="14866" width="14.453125" style="53" customWidth="1"/>
    <col min="14867" max="14867" width="14.453125" style="53" bestFit="1" customWidth="1"/>
    <col min="14868" max="14868" width="16.81640625" style="53" bestFit="1" customWidth="1"/>
    <col min="14869" max="14869" width="14.90625" style="53" customWidth="1"/>
    <col min="14870" max="14870" width="11.08984375" style="53" customWidth="1"/>
    <col min="14871" max="14871" width="20.453125" style="53" bestFit="1" customWidth="1"/>
    <col min="14872" max="14872" width="17.90625" style="53" bestFit="1" customWidth="1"/>
    <col min="14873" max="14873" width="20.08984375" style="53" bestFit="1" customWidth="1"/>
    <col min="14874" max="15106" width="9.90625" style="53"/>
    <col min="15107" max="15107" width="7.08984375" style="53" customWidth="1"/>
    <col min="15108" max="15110" width="19.90625" style="53" customWidth="1"/>
    <col min="15111" max="15113" width="13.453125" style="53" customWidth="1"/>
    <col min="15114" max="15114" width="13.90625" style="53" customWidth="1"/>
    <col min="15115" max="15115" width="28.08984375" style="53" customWidth="1"/>
    <col min="15116" max="15116" width="19.08984375" style="53" customWidth="1"/>
    <col min="15117" max="15117" width="25.08984375" style="53" customWidth="1"/>
    <col min="15118" max="15118" width="13.90625" style="53" customWidth="1"/>
    <col min="15119" max="15120" width="0" style="53" hidden="1" customWidth="1"/>
    <col min="15121" max="15121" width="12.36328125" style="53" bestFit="1" customWidth="1"/>
    <col min="15122" max="15122" width="14.453125" style="53" customWidth="1"/>
    <col min="15123" max="15123" width="14.453125" style="53" bestFit="1" customWidth="1"/>
    <col min="15124" max="15124" width="16.81640625" style="53" bestFit="1" customWidth="1"/>
    <col min="15125" max="15125" width="14.90625" style="53" customWidth="1"/>
    <col min="15126" max="15126" width="11.08984375" style="53" customWidth="1"/>
    <col min="15127" max="15127" width="20.453125" style="53" bestFit="1" customWidth="1"/>
    <col min="15128" max="15128" width="17.90625" style="53" bestFit="1" customWidth="1"/>
    <col min="15129" max="15129" width="20.08984375" style="53" bestFit="1" customWidth="1"/>
    <col min="15130" max="15362" width="9.90625" style="53"/>
    <col min="15363" max="15363" width="7.08984375" style="53" customWidth="1"/>
    <col min="15364" max="15366" width="19.90625" style="53" customWidth="1"/>
    <col min="15367" max="15369" width="13.453125" style="53" customWidth="1"/>
    <col min="15370" max="15370" width="13.90625" style="53" customWidth="1"/>
    <col min="15371" max="15371" width="28.08984375" style="53" customWidth="1"/>
    <col min="15372" max="15372" width="19.08984375" style="53" customWidth="1"/>
    <col min="15373" max="15373" width="25.08984375" style="53" customWidth="1"/>
    <col min="15374" max="15374" width="13.90625" style="53" customWidth="1"/>
    <col min="15375" max="15376" width="0" style="53" hidden="1" customWidth="1"/>
    <col min="15377" max="15377" width="12.36328125" style="53" bestFit="1" customWidth="1"/>
    <col min="15378" max="15378" width="14.453125" style="53" customWidth="1"/>
    <col min="15379" max="15379" width="14.453125" style="53" bestFit="1" customWidth="1"/>
    <col min="15380" max="15380" width="16.81640625" style="53" bestFit="1" customWidth="1"/>
    <col min="15381" max="15381" width="14.90625" style="53" customWidth="1"/>
    <col min="15382" max="15382" width="11.08984375" style="53" customWidth="1"/>
    <col min="15383" max="15383" width="20.453125" style="53" bestFit="1" customWidth="1"/>
    <col min="15384" max="15384" width="17.90625" style="53" bestFit="1" customWidth="1"/>
    <col min="15385" max="15385" width="20.08984375" style="53" bestFit="1" customWidth="1"/>
    <col min="15386" max="15618" width="9.90625" style="53"/>
    <col min="15619" max="15619" width="7.08984375" style="53" customWidth="1"/>
    <col min="15620" max="15622" width="19.90625" style="53" customWidth="1"/>
    <col min="15623" max="15625" width="13.453125" style="53" customWidth="1"/>
    <col min="15626" max="15626" width="13.90625" style="53" customWidth="1"/>
    <col min="15627" max="15627" width="28.08984375" style="53" customWidth="1"/>
    <col min="15628" max="15628" width="19.08984375" style="53" customWidth="1"/>
    <col min="15629" max="15629" width="25.08984375" style="53" customWidth="1"/>
    <col min="15630" max="15630" width="13.90625" style="53" customWidth="1"/>
    <col min="15631" max="15632" width="0" style="53" hidden="1" customWidth="1"/>
    <col min="15633" max="15633" width="12.36328125" style="53" bestFit="1" customWidth="1"/>
    <col min="15634" max="15634" width="14.453125" style="53" customWidth="1"/>
    <col min="15635" max="15635" width="14.453125" style="53" bestFit="1" customWidth="1"/>
    <col min="15636" max="15636" width="16.81640625" style="53" bestFit="1" customWidth="1"/>
    <col min="15637" max="15637" width="14.90625" style="53" customWidth="1"/>
    <col min="15638" max="15638" width="11.08984375" style="53" customWidth="1"/>
    <col min="15639" max="15639" width="20.453125" style="53" bestFit="1" customWidth="1"/>
    <col min="15640" max="15640" width="17.90625" style="53" bestFit="1" customWidth="1"/>
    <col min="15641" max="15641" width="20.08984375" style="53" bestFit="1" customWidth="1"/>
    <col min="15642" max="15874" width="9.90625" style="53"/>
    <col min="15875" max="15875" width="7.08984375" style="53" customWidth="1"/>
    <col min="15876" max="15878" width="19.90625" style="53" customWidth="1"/>
    <col min="15879" max="15881" width="13.453125" style="53" customWidth="1"/>
    <col min="15882" max="15882" width="13.90625" style="53" customWidth="1"/>
    <col min="15883" max="15883" width="28.08984375" style="53" customWidth="1"/>
    <col min="15884" max="15884" width="19.08984375" style="53" customWidth="1"/>
    <col min="15885" max="15885" width="25.08984375" style="53" customWidth="1"/>
    <col min="15886" max="15886" width="13.90625" style="53" customWidth="1"/>
    <col min="15887" max="15888" width="0" style="53" hidden="1" customWidth="1"/>
    <col min="15889" max="15889" width="12.36328125" style="53" bestFit="1" customWidth="1"/>
    <col min="15890" max="15890" width="14.453125" style="53" customWidth="1"/>
    <col min="15891" max="15891" width="14.453125" style="53" bestFit="1" customWidth="1"/>
    <col min="15892" max="15892" width="16.81640625" style="53" bestFit="1" customWidth="1"/>
    <col min="15893" max="15893" width="14.90625" style="53" customWidth="1"/>
    <col min="15894" max="15894" width="11.08984375" style="53" customWidth="1"/>
    <col min="15895" max="15895" width="20.453125" style="53" bestFit="1" customWidth="1"/>
    <col min="15896" max="15896" width="17.90625" style="53" bestFit="1" customWidth="1"/>
    <col min="15897" max="15897" width="20.08984375" style="53" bestFit="1" customWidth="1"/>
    <col min="15898" max="16130" width="9.90625" style="53"/>
    <col min="16131" max="16131" width="7.08984375" style="53" customWidth="1"/>
    <col min="16132" max="16134" width="19.90625" style="53" customWidth="1"/>
    <col min="16135" max="16137" width="13.453125" style="53" customWidth="1"/>
    <col min="16138" max="16138" width="13.90625" style="53" customWidth="1"/>
    <col min="16139" max="16139" width="28.08984375" style="53" customWidth="1"/>
    <col min="16140" max="16140" width="19.08984375" style="53" customWidth="1"/>
    <col min="16141" max="16141" width="25.08984375" style="53" customWidth="1"/>
    <col min="16142" max="16142" width="13.90625" style="53" customWidth="1"/>
    <col min="16143" max="16144" width="0" style="53" hidden="1" customWidth="1"/>
    <col min="16145" max="16145" width="12.36328125" style="53" bestFit="1" customWidth="1"/>
    <col min="16146" max="16146" width="14.453125" style="53" customWidth="1"/>
    <col min="16147" max="16147" width="14.453125" style="53" bestFit="1" customWidth="1"/>
    <col min="16148" max="16148" width="16.81640625" style="53" bestFit="1" customWidth="1"/>
    <col min="16149" max="16149" width="14.90625" style="53" customWidth="1"/>
    <col min="16150" max="16150" width="11.08984375" style="53" customWidth="1"/>
    <col min="16151" max="16151" width="20.453125" style="53" bestFit="1" customWidth="1"/>
    <col min="16152" max="16152" width="17.90625" style="53" bestFit="1" customWidth="1"/>
    <col min="16153" max="16153" width="20.08984375" style="53" bestFit="1" customWidth="1"/>
    <col min="16154" max="16384" width="9.90625" style="53"/>
  </cols>
  <sheetData>
    <row r="1" spans="1:23" ht="25.5">
      <c r="A1" s="440" t="s">
        <v>41</v>
      </c>
      <c r="B1" s="441"/>
      <c r="C1" s="441"/>
      <c r="D1" s="441"/>
      <c r="E1" s="441"/>
      <c r="F1" s="441"/>
      <c r="G1" s="441"/>
      <c r="H1" s="441"/>
      <c r="I1" s="441"/>
      <c r="J1" s="441"/>
      <c r="K1" s="441"/>
      <c r="L1" s="441"/>
      <c r="M1" s="441"/>
      <c r="N1" s="441"/>
      <c r="O1" s="441"/>
      <c r="P1" s="441"/>
      <c r="Q1" s="441"/>
      <c r="R1" s="441"/>
      <c r="S1" s="441"/>
      <c r="T1" s="441"/>
      <c r="U1" s="441"/>
      <c r="V1" s="130"/>
    </row>
    <row r="2" spans="1:23" ht="16.5" customHeight="1">
      <c r="A2" s="442" t="s">
        <v>244</v>
      </c>
      <c r="B2" s="444" t="s">
        <v>42</v>
      </c>
      <c r="C2" s="444" t="s">
        <v>234</v>
      </c>
      <c r="D2" s="444" t="s">
        <v>236</v>
      </c>
      <c r="E2" s="444" t="s">
        <v>241</v>
      </c>
      <c r="F2" s="444" t="s">
        <v>243</v>
      </c>
      <c r="G2" s="446" t="s">
        <v>245</v>
      </c>
      <c r="H2" s="461" t="s">
        <v>238</v>
      </c>
      <c r="I2" s="87"/>
      <c r="J2" s="87"/>
      <c r="K2" s="444" t="s">
        <v>240</v>
      </c>
      <c r="L2" s="444" t="s">
        <v>43</v>
      </c>
      <c r="M2" s="448" t="s">
        <v>246</v>
      </c>
      <c r="N2" s="446" t="s">
        <v>247</v>
      </c>
      <c r="O2" s="138"/>
      <c r="P2" s="450" t="s">
        <v>44</v>
      </c>
      <c r="Q2" s="451"/>
      <c r="R2" s="451"/>
      <c r="S2" s="451"/>
      <c r="T2" s="452"/>
      <c r="U2" s="453" t="s">
        <v>248</v>
      </c>
      <c r="V2" s="432" t="s">
        <v>255</v>
      </c>
    </row>
    <row r="3" spans="1:23" ht="114" customHeight="1">
      <c r="A3" s="443"/>
      <c r="B3" s="445"/>
      <c r="C3" s="445"/>
      <c r="D3" s="445"/>
      <c r="E3" s="445"/>
      <c r="F3" s="445"/>
      <c r="G3" s="447"/>
      <c r="H3" s="462"/>
      <c r="I3" s="88" t="s">
        <v>249</v>
      </c>
      <c r="J3" s="89" t="s">
        <v>45</v>
      </c>
      <c r="K3" s="443"/>
      <c r="L3" s="445"/>
      <c r="M3" s="449"/>
      <c r="N3" s="447"/>
      <c r="O3" s="139" t="s">
        <v>257</v>
      </c>
      <c r="P3" s="80" t="s">
        <v>250</v>
      </c>
      <c r="Q3" s="90" t="s">
        <v>251</v>
      </c>
      <c r="R3" s="90" t="s">
        <v>252</v>
      </c>
      <c r="S3" s="91" t="s">
        <v>253</v>
      </c>
      <c r="T3" s="90" t="s">
        <v>254</v>
      </c>
      <c r="U3" s="454"/>
      <c r="V3" s="433"/>
    </row>
    <row r="4" spans="1:23" s="84" customFormat="1" ht="21" customHeight="1">
      <c r="A4" s="78" t="s">
        <v>46</v>
      </c>
      <c r="B4" s="79" t="s">
        <v>47</v>
      </c>
      <c r="C4" s="79"/>
      <c r="D4" s="79"/>
      <c r="E4" s="79"/>
      <c r="F4" s="79"/>
      <c r="G4" s="80">
        <f>SUM(G5:G6)</f>
        <v>5899086</v>
      </c>
      <c r="H4" s="80"/>
      <c r="I4" s="80"/>
      <c r="J4" s="80"/>
      <c r="K4" s="81"/>
      <c r="L4" s="79"/>
      <c r="M4" s="92"/>
      <c r="N4" s="82"/>
      <c r="O4" s="140"/>
      <c r="P4" s="83">
        <f>SUM(P5:P6)</f>
        <v>0</v>
      </c>
      <c r="Q4" s="83">
        <f>SUM(Q5:Q6)</f>
        <v>3847416</v>
      </c>
      <c r="R4" s="83">
        <f>SUM(R5:R6)</f>
        <v>2051670</v>
      </c>
      <c r="S4" s="83">
        <f>SUM(S5:S6)</f>
        <v>0</v>
      </c>
      <c r="T4" s="85">
        <f>SUM(P4:S4)</f>
        <v>5899086</v>
      </c>
      <c r="U4" s="93"/>
      <c r="V4" s="131"/>
    </row>
    <row r="5" spans="1:23" ht="26">
      <c r="A5" s="72">
        <v>1</v>
      </c>
      <c r="B5" s="94" t="s">
        <v>48</v>
      </c>
      <c r="C5" s="94"/>
      <c r="D5" s="94"/>
      <c r="E5" s="94"/>
      <c r="F5" s="94"/>
      <c r="G5" s="75">
        <v>1787898</v>
      </c>
      <c r="H5" s="75"/>
      <c r="I5" s="72"/>
      <c r="J5" s="72"/>
      <c r="K5" s="72" t="s">
        <v>49</v>
      </c>
      <c r="L5" s="94"/>
      <c r="M5" s="47"/>
      <c r="N5" s="95"/>
      <c r="O5" s="137"/>
      <c r="P5" s="95"/>
      <c r="Q5" s="434">
        <v>3847416</v>
      </c>
      <c r="R5" s="434">
        <v>2051670</v>
      </c>
      <c r="S5" s="49"/>
      <c r="T5" s="434">
        <f>SUM(P5:S5)</f>
        <v>5899086</v>
      </c>
      <c r="U5" s="436">
        <v>1</v>
      </c>
      <c r="V5" s="132"/>
    </row>
    <row r="6" spans="1:23" ht="22.5" customHeight="1">
      <c r="A6" s="72">
        <v>2</v>
      </c>
      <c r="B6" s="94" t="s">
        <v>50</v>
      </c>
      <c r="C6" s="94"/>
      <c r="D6" s="94"/>
      <c r="E6" s="94"/>
      <c r="F6" s="94"/>
      <c r="G6" s="75">
        <v>4111188</v>
      </c>
      <c r="H6" s="75"/>
      <c r="I6" s="72"/>
      <c r="J6" s="72"/>
      <c r="K6" s="72" t="s">
        <v>49</v>
      </c>
      <c r="L6" s="94"/>
      <c r="M6" s="96"/>
      <c r="N6" s="95"/>
      <c r="O6" s="137"/>
      <c r="P6" s="95"/>
      <c r="Q6" s="435"/>
      <c r="R6" s="435"/>
      <c r="S6" s="49"/>
      <c r="T6" s="435"/>
      <c r="U6" s="437"/>
      <c r="V6" s="133"/>
    </row>
    <row r="7" spans="1:23" s="84" customFormat="1" ht="26">
      <c r="A7" s="78" t="s">
        <v>51</v>
      </c>
      <c r="B7" s="79" t="s">
        <v>52</v>
      </c>
      <c r="C7" s="79" t="s">
        <v>256</v>
      </c>
      <c r="D7" s="79"/>
      <c r="E7" s="79"/>
      <c r="F7" s="79"/>
      <c r="G7" s="80">
        <f>SUM(G8:G9)</f>
        <v>14651077.199999999</v>
      </c>
      <c r="H7" s="80"/>
      <c r="I7" s="80"/>
      <c r="J7" s="80"/>
      <c r="K7" s="81"/>
      <c r="L7" s="79"/>
      <c r="M7" s="92"/>
      <c r="N7" s="82"/>
      <c r="O7" s="140"/>
      <c r="P7" s="83">
        <f>SUM(P8:P25)</f>
        <v>338000</v>
      </c>
      <c r="Q7" s="83">
        <f>SUM(Q8:Q25)</f>
        <v>3481085</v>
      </c>
      <c r="R7" s="83">
        <f>SUM(R8:R25)</f>
        <v>1528637</v>
      </c>
      <c r="S7" s="83">
        <f>SUM(S8:S25)</f>
        <v>0</v>
      </c>
      <c r="T7" s="85">
        <f>SUM(P7:S7)</f>
        <v>5347722</v>
      </c>
      <c r="U7" s="93"/>
      <c r="V7" s="131"/>
    </row>
    <row r="8" spans="1:23" ht="18.649999999999999" customHeight="1">
      <c r="A8" s="72" t="s">
        <v>53</v>
      </c>
      <c r="B8" s="94" t="s">
        <v>54</v>
      </c>
      <c r="C8" s="94"/>
      <c r="D8" s="94"/>
      <c r="E8" s="94"/>
      <c r="F8" s="94"/>
      <c r="G8" s="75">
        <v>6335882</v>
      </c>
      <c r="H8" s="75"/>
      <c r="I8" s="75"/>
      <c r="J8" s="75"/>
      <c r="K8" s="59"/>
      <c r="L8" s="94"/>
      <c r="M8" s="47"/>
      <c r="N8" s="95"/>
      <c r="O8" s="137"/>
      <c r="P8" s="95"/>
      <c r="Q8" s="49"/>
      <c r="R8" s="49"/>
      <c r="S8" s="49"/>
      <c r="T8" s="97">
        <f>SUM(P8:S8)</f>
        <v>0</v>
      </c>
      <c r="U8" s="98"/>
      <c r="V8" s="134"/>
    </row>
    <row r="9" spans="1:23" ht="19.5" customHeight="1">
      <c r="A9" s="72" t="s">
        <v>55</v>
      </c>
      <c r="B9" s="94" t="s">
        <v>56</v>
      </c>
      <c r="C9" s="94"/>
      <c r="D9" s="94"/>
      <c r="E9" s="94"/>
      <c r="F9" s="94"/>
      <c r="G9" s="75">
        <f>SUM(G10:G25)</f>
        <v>8315195.1999999993</v>
      </c>
      <c r="H9" s="75"/>
      <c r="I9" s="75"/>
      <c r="J9" s="75"/>
      <c r="K9" s="46"/>
      <c r="L9" s="94"/>
      <c r="M9" s="47"/>
      <c r="N9" s="95"/>
      <c r="O9" s="137"/>
      <c r="P9" s="95"/>
      <c r="Q9" s="49"/>
      <c r="R9" s="49"/>
      <c r="S9" s="49"/>
      <c r="T9" s="97"/>
      <c r="U9" s="98"/>
      <c r="V9" s="134"/>
    </row>
    <row r="10" spans="1:23" ht="20.149999999999999" customHeight="1">
      <c r="A10" s="72">
        <v>1</v>
      </c>
      <c r="B10" s="94" t="s">
        <v>57</v>
      </c>
      <c r="C10" s="94"/>
      <c r="D10" s="94"/>
      <c r="E10" s="94"/>
      <c r="F10" s="94"/>
      <c r="G10" s="75">
        <v>6217</v>
      </c>
      <c r="H10" s="75"/>
      <c r="I10" s="75"/>
      <c r="J10" s="75"/>
      <c r="K10" s="46"/>
      <c r="L10" s="94"/>
      <c r="M10" s="47"/>
      <c r="N10" s="95"/>
      <c r="O10" s="137"/>
      <c r="P10" s="95"/>
      <c r="Q10" s="49"/>
      <c r="R10" s="49"/>
      <c r="S10" s="49"/>
      <c r="T10" s="97">
        <f t="shared" ref="T10:T25" si="0">SUM(P10:S10)</f>
        <v>0</v>
      </c>
      <c r="U10" s="98"/>
      <c r="V10" s="134"/>
    </row>
    <row r="11" spans="1:23" ht="26">
      <c r="A11" s="72">
        <v>2</v>
      </c>
      <c r="B11" s="94" t="s">
        <v>58</v>
      </c>
      <c r="C11" s="94"/>
      <c r="D11" s="94"/>
      <c r="E11" s="94"/>
      <c r="F11" s="94"/>
      <c r="G11" s="75">
        <v>65200</v>
      </c>
      <c r="H11" s="75"/>
      <c r="I11" s="75">
        <v>65200</v>
      </c>
      <c r="J11" s="75"/>
      <c r="K11" s="46" t="s">
        <v>259</v>
      </c>
      <c r="L11" s="94" t="s">
        <v>59</v>
      </c>
      <c r="M11" s="48"/>
      <c r="N11" s="95"/>
      <c r="O11" s="137" t="s">
        <v>260</v>
      </c>
      <c r="P11" s="95"/>
      <c r="Q11" s="49">
        <v>19500</v>
      </c>
      <c r="R11" s="49">
        <v>26000</v>
      </c>
      <c r="S11" s="49"/>
      <c r="T11" s="97">
        <f t="shared" si="0"/>
        <v>45500</v>
      </c>
      <c r="U11" s="98">
        <f t="shared" ref="U11:U26" si="1">T11/G11</f>
        <v>0.69785276073619629</v>
      </c>
      <c r="V11" s="134"/>
      <c r="W11" s="53" t="s">
        <v>60</v>
      </c>
    </row>
    <row r="12" spans="1:23" ht="26">
      <c r="A12" s="72">
        <v>3</v>
      </c>
      <c r="B12" s="94" t="s">
        <v>61</v>
      </c>
      <c r="C12" s="94"/>
      <c r="D12" s="94"/>
      <c r="E12" s="94"/>
      <c r="F12" s="94"/>
      <c r="G12" s="75">
        <v>96733</v>
      </c>
      <c r="H12" s="75"/>
      <c r="I12" s="75">
        <v>100000</v>
      </c>
      <c r="J12" s="75"/>
      <c r="K12" s="46"/>
      <c r="L12" s="94" t="s">
        <v>62</v>
      </c>
      <c r="M12" s="47"/>
      <c r="N12" s="95"/>
      <c r="O12" s="137"/>
      <c r="P12" s="95"/>
      <c r="Q12" s="49">
        <v>29000</v>
      </c>
      <c r="R12" s="49">
        <v>38000</v>
      </c>
      <c r="S12" s="49"/>
      <c r="T12" s="97">
        <f t="shared" si="0"/>
        <v>67000</v>
      </c>
      <c r="U12" s="98">
        <f t="shared" si="1"/>
        <v>0.69262816205431443</v>
      </c>
      <c r="V12" s="134"/>
      <c r="W12" s="53" t="s">
        <v>60</v>
      </c>
    </row>
    <row r="13" spans="1:23" ht="20.5" customHeight="1">
      <c r="A13" s="72">
        <v>4</v>
      </c>
      <c r="B13" s="94" t="s">
        <v>63</v>
      </c>
      <c r="C13" s="94"/>
      <c r="D13" s="94"/>
      <c r="E13" s="94"/>
      <c r="F13" s="94"/>
      <c r="G13" s="75">
        <v>56900</v>
      </c>
      <c r="H13" s="75"/>
      <c r="I13" s="75"/>
      <c r="J13" s="75"/>
      <c r="K13" s="46" t="s">
        <v>64</v>
      </c>
      <c r="L13" s="94" t="s">
        <v>65</v>
      </c>
      <c r="M13" s="47"/>
      <c r="N13" s="95"/>
      <c r="O13" s="137"/>
      <c r="P13" s="95"/>
      <c r="Q13" s="49">
        <v>56900</v>
      </c>
      <c r="R13" s="49"/>
      <c r="S13" s="49"/>
      <c r="T13" s="97">
        <f t="shared" si="0"/>
        <v>56900</v>
      </c>
      <c r="U13" s="98">
        <f t="shared" si="1"/>
        <v>1</v>
      </c>
      <c r="V13" s="134"/>
    </row>
    <row r="14" spans="1:23" ht="31" customHeight="1">
      <c r="A14" s="72">
        <v>5</v>
      </c>
      <c r="B14" s="94" t="s">
        <v>66</v>
      </c>
      <c r="C14" s="94"/>
      <c r="D14" s="94"/>
      <c r="E14" s="94"/>
      <c r="F14" s="94"/>
      <c r="G14" s="75">
        <v>78471</v>
      </c>
      <c r="H14" s="75"/>
      <c r="I14" s="75">
        <v>85106</v>
      </c>
      <c r="J14" s="75"/>
      <c r="K14" s="46"/>
      <c r="L14" s="94" t="s">
        <v>67</v>
      </c>
      <c r="M14" s="47"/>
      <c r="N14" s="95"/>
      <c r="O14" s="137"/>
      <c r="P14" s="95"/>
      <c r="Q14" s="49">
        <v>23500</v>
      </c>
      <c r="R14" s="49">
        <v>31000</v>
      </c>
      <c r="S14" s="49"/>
      <c r="T14" s="97">
        <f t="shared" si="0"/>
        <v>54500</v>
      </c>
      <c r="U14" s="98">
        <f t="shared" si="1"/>
        <v>0.69452409170266727</v>
      </c>
      <c r="V14" s="134"/>
    </row>
    <row r="15" spans="1:23" ht="26">
      <c r="A15" s="72">
        <v>6</v>
      </c>
      <c r="B15" s="94" t="s">
        <v>68</v>
      </c>
      <c r="C15" s="94"/>
      <c r="D15" s="94"/>
      <c r="E15" s="94"/>
      <c r="F15" s="94"/>
      <c r="G15" s="75">
        <v>1168500</v>
      </c>
      <c r="H15" s="75"/>
      <c r="I15" s="75">
        <v>1168500</v>
      </c>
      <c r="J15" s="75"/>
      <c r="K15" s="46"/>
      <c r="L15" s="94" t="s">
        <v>69</v>
      </c>
      <c r="M15" s="47"/>
      <c r="N15" s="95"/>
      <c r="O15" s="137"/>
      <c r="P15" s="95"/>
      <c r="Q15" s="49">
        <f>350000+230000</f>
        <v>580000</v>
      </c>
      <c r="R15" s="49">
        <v>230000</v>
      </c>
      <c r="S15" s="49"/>
      <c r="T15" s="97">
        <f t="shared" si="0"/>
        <v>810000</v>
      </c>
      <c r="U15" s="98">
        <f t="shared" si="1"/>
        <v>0.69319640564826701</v>
      </c>
      <c r="V15" s="134"/>
      <c r="W15" s="53" t="s">
        <v>70</v>
      </c>
    </row>
    <row r="16" spans="1:23" ht="20.149999999999999" customHeight="1">
      <c r="A16" s="72">
        <v>7</v>
      </c>
      <c r="B16" s="60" t="s">
        <v>71</v>
      </c>
      <c r="C16" s="94"/>
      <c r="D16" s="94"/>
      <c r="E16" s="94"/>
      <c r="F16" s="94"/>
      <c r="G16" s="75">
        <v>62500</v>
      </c>
      <c r="H16" s="75"/>
      <c r="I16" s="75">
        <v>62500</v>
      </c>
      <c r="J16" s="75"/>
      <c r="K16" s="59"/>
      <c r="L16" s="60" t="s">
        <v>72</v>
      </c>
      <c r="M16" s="47"/>
      <c r="N16" s="62"/>
      <c r="O16" s="99"/>
      <c r="P16" s="62"/>
      <c r="Q16" s="49">
        <f>56200+6300</f>
        <v>62500</v>
      </c>
      <c r="R16" s="49"/>
      <c r="S16" s="49"/>
      <c r="T16" s="97">
        <f t="shared" si="0"/>
        <v>62500</v>
      </c>
      <c r="U16" s="98">
        <f t="shared" si="1"/>
        <v>1</v>
      </c>
      <c r="V16" s="134"/>
      <c r="W16" s="53" t="s">
        <v>73</v>
      </c>
    </row>
    <row r="17" spans="1:23" ht="27.65" customHeight="1">
      <c r="A17" s="72">
        <v>8</v>
      </c>
      <c r="B17" s="94" t="s">
        <v>74</v>
      </c>
      <c r="C17" s="94"/>
      <c r="D17" s="94"/>
      <c r="E17" s="94"/>
      <c r="F17" s="94"/>
      <c r="G17" s="75">
        <v>69679</v>
      </c>
      <c r="H17" s="75"/>
      <c r="I17" s="75"/>
      <c r="J17" s="75"/>
      <c r="K17" s="46"/>
      <c r="L17" s="94" t="s">
        <v>75</v>
      </c>
      <c r="M17" s="47"/>
      <c r="N17" s="95"/>
      <c r="O17" s="137"/>
      <c r="P17" s="95"/>
      <c r="Q17" s="49">
        <v>20000</v>
      </c>
      <c r="R17" s="49">
        <v>28000</v>
      </c>
      <c r="S17" s="49"/>
      <c r="T17" s="97">
        <f t="shared" si="0"/>
        <v>48000</v>
      </c>
      <c r="U17" s="98">
        <f t="shared" si="1"/>
        <v>0.68887326167137874</v>
      </c>
      <c r="V17" s="134"/>
    </row>
    <row r="18" spans="1:23" ht="26">
      <c r="A18" s="72">
        <v>9</v>
      </c>
      <c r="B18" s="94" t="s">
        <v>76</v>
      </c>
      <c r="C18" s="94"/>
      <c r="D18" s="94"/>
      <c r="E18" s="94"/>
      <c r="F18" s="94"/>
      <c r="G18" s="75">
        <v>145000</v>
      </c>
      <c r="H18" s="75"/>
      <c r="I18" s="75">
        <v>145000</v>
      </c>
      <c r="J18" s="75"/>
      <c r="K18" s="46"/>
      <c r="L18" s="94" t="s">
        <v>77</v>
      </c>
      <c r="M18" s="99"/>
      <c r="N18" s="99"/>
      <c r="O18" s="137"/>
      <c r="P18" s="95"/>
      <c r="Q18" s="49">
        <v>43500</v>
      </c>
      <c r="R18" s="49">
        <f>29000+29000</f>
        <v>58000</v>
      </c>
      <c r="S18" s="49"/>
      <c r="T18" s="97">
        <f t="shared" si="0"/>
        <v>101500</v>
      </c>
      <c r="U18" s="98">
        <f t="shared" si="1"/>
        <v>0.7</v>
      </c>
      <c r="V18" s="134"/>
      <c r="W18" s="53" t="s">
        <v>78</v>
      </c>
    </row>
    <row r="19" spans="1:23" ht="19.5" customHeight="1">
      <c r="A19" s="72">
        <v>10</v>
      </c>
      <c r="B19" s="50" t="s">
        <v>79</v>
      </c>
      <c r="C19" s="51"/>
      <c r="D19" s="51"/>
      <c r="E19" s="51"/>
      <c r="F19" s="51"/>
      <c r="G19" s="75">
        <v>338000</v>
      </c>
      <c r="H19" s="75"/>
      <c r="I19" s="75">
        <v>338000</v>
      </c>
      <c r="J19" s="75"/>
      <c r="K19" s="50"/>
      <c r="L19" s="50" t="s">
        <v>80</v>
      </c>
      <c r="M19" s="47"/>
      <c r="N19" s="52"/>
      <c r="O19" s="141"/>
      <c r="P19" s="52">
        <f>338000</f>
        <v>338000</v>
      </c>
      <c r="Q19" s="49"/>
      <c r="R19" s="49"/>
      <c r="S19" s="49"/>
      <c r="T19" s="97">
        <f t="shared" si="0"/>
        <v>338000</v>
      </c>
      <c r="U19" s="98">
        <f t="shared" si="1"/>
        <v>1</v>
      </c>
      <c r="V19" s="134"/>
    </row>
    <row r="20" spans="1:23" ht="26">
      <c r="A20" s="72">
        <v>11</v>
      </c>
      <c r="B20" s="50" t="s">
        <v>81</v>
      </c>
      <c r="C20" s="51"/>
      <c r="D20" s="51"/>
      <c r="E20" s="51"/>
      <c r="F20" s="51"/>
      <c r="G20" s="75">
        <v>2535600.09</v>
      </c>
      <c r="H20" s="75"/>
      <c r="I20" s="75">
        <v>3180000</v>
      </c>
      <c r="J20" s="75"/>
      <c r="K20" s="50">
        <f>3339171.9-176989.9</f>
        <v>3162182</v>
      </c>
      <c r="L20" s="50" t="s">
        <v>82</v>
      </c>
      <c r="M20" s="47"/>
      <c r="N20" s="52"/>
      <c r="O20" s="141"/>
      <c r="P20" s="52"/>
      <c r="Q20" s="49">
        <f>760000+500000</f>
        <v>1260000</v>
      </c>
      <c r="R20" s="49">
        <v>500000</v>
      </c>
      <c r="S20" s="49"/>
      <c r="T20" s="97">
        <f t="shared" si="0"/>
        <v>1760000</v>
      </c>
      <c r="U20" s="98">
        <f t="shared" si="1"/>
        <v>0.69411576649691631</v>
      </c>
      <c r="V20" s="134"/>
      <c r="W20" s="53" t="s">
        <v>83</v>
      </c>
    </row>
    <row r="21" spans="1:23" ht="23.15" customHeight="1">
      <c r="A21" s="72">
        <v>12</v>
      </c>
      <c r="B21" s="50" t="s">
        <v>214</v>
      </c>
      <c r="C21" s="51"/>
      <c r="D21" s="51"/>
      <c r="E21" s="51" t="s">
        <v>84</v>
      </c>
      <c r="F21" s="51" t="s">
        <v>85</v>
      </c>
      <c r="G21" s="75">
        <v>1426000</v>
      </c>
      <c r="H21" s="75"/>
      <c r="I21" s="75">
        <v>1426000</v>
      </c>
      <c r="J21" s="75"/>
      <c r="K21" s="46"/>
      <c r="L21" s="50" t="s">
        <v>86</v>
      </c>
      <c r="M21" s="54"/>
      <c r="N21" s="52"/>
      <c r="O21" s="141"/>
      <c r="P21" s="52"/>
      <c r="Q21" s="49">
        <f>280000+430000</f>
        <v>710000</v>
      </c>
      <c r="R21" s="49"/>
      <c r="S21" s="49"/>
      <c r="T21" s="97">
        <f t="shared" si="0"/>
        <v>710000</v>
      </c>
      <c r="U21" s="98">
        <f t="shared" si="1"/>
        <v>0.49789621318373073</v>
      </c>
      <c r="V21" s="134"/>
      <c r="W21" s="53" t="s">
        <v>87</v>
      </c>
    </row>
    <row r="22" spans="1:23" ht="26">
      <c r="A22" s="72">
        <v>13</v>
      </c>
      <c r="B22" s="50" t="s">
        <v>88</v>
      </c>
      <c r="C22" s="51"/>
      <c r="D22" s="51"/>
      <c r="E22" s="51" t="s">
        <v>89</v>
      </c>
      <c r="F22" s="51" t="s">
        <v>90</v>
      </c>
      <c r="G22" s="75">
        <v>254887</v>
      </c>
      <c r="H22" s="75"/>
      <c r="I22" s="75">
        <v>254887</v>
      </c>
      <c r="J22" s="75"/>
      <c r="K22" s="50"/>
      <c r="L22" s="50" t="s">
        <v>91</v>
      </c>
      <c r="M22" s="47"/>
      <c r="N22" s="52"/>
      <c r="O22" s="141"/>
      <c r="P22" s="52"/>
      <c r="Q22" s="49">
        <v>70000</v>
      </c>
      <c r="R22" s="49">
        <v>100000</v>
      </c>
      <c r="S22" s="49"/>
      <c r="T22" s="97">
        <f t="shared" si="0"/>
        <v>170000</v>
      </c>
      <c r="U22" s="98">
        <f t="shared" si="1"/>
        <v>0.66696222247505754</v>
      </c>
      <c r="V22" s="134"/>
    </row>
    <row r="23" spans="1:23" ht="26">
      <c r="A23" s="72">
        <v>14</v>
      </c>
      <c r="B23" s="50" t="s">
        <v>92</v>
      </c>
      <c r="C23" s="51"/>
      <c r="D23" s="51"/>
      <c r="E23" s="51"/>
      <c r="F23" s="51"/>
      <c r="G23" s="75">
        <v>116185.8</v>
      </c>
      <c r="H23" s="75"/>
      <c r="I23" s="75">
        <v>138000</v>
      </c>
      <c r="J23" s="75"/>
      <c r="K23" s="46"/>
      <c r="L23" s="50" t="s">
        <v>93</v>
      </c>
      <c r="M23" s="47"/>
      <c r="N23" s="52"/>
      <c r="O23" s="141"/>
      <c r="P23" s="52"/>
      <c r="Q23" s="49">
        <v>116185</v>
      </c>
      <c r="R23" s="49"/>
      <c r="S23" s="49"/>
      <c r="T23" s="97">
        <f t="shared" si="0"/>
        <v>116185</v>
      </c>
      <c r="U23" s="98">
        <f t="shared" si="1"/>
        <v>0.99999311447698425</v>
      </c>
      <c r="V23" s="134"/>
      <c r="W23" s="53" t="s">
        <v>94</v>
      </c>
    </row>
    <row r="24" spans="1:23">
      <c r="A24" s="72">
        <v>15</v>
      </c>
      <c r="B24" s="60" t="s">
        <v>95</v>
      </c>
      <c r="C24" s="94"/>
      <c r="D24" s="94"/>
      <c r="E24" s="94"/>
      <c r="F24" s="94"/>
      <c r="G24" s="75">
        <v>920350.21</v>
      </c>
      <c r="H24" s="75"/>
      <c r="I24" s="75"/>
      <c r="J24" s="75"/>
      <c r="K24" s="59" t="s">
        <v>96</v>
      </c>
      <c r="L24" s="60"/>
      <c r="M24" s="47"/>
      <c r="N24" s="62"/>
      <c r="O24" s="99"/>
      <c r="P24" s="62"/>
      <c r="Q24" s="49"/>
      <c r="R24" s="49"/>
      <c r="S24" s="49"/>
      <c r="T24" s="97">
        <f t="shared" si="0"/>
        <v>0</v>
      </c>
      <c r="U24" s="98">
        <f t="shared" si="1"/>
        <v>0</v>
      </c>
      <c r="V24" s="134"/>
    </row>
    <row r="25" spans="1:23" ht="20.149999999999999" customHeight="1">
      <c r="A25" s="72">
        <v>16</v>
      </c>
      <c r="B25" s="50" t="s">
        <v>97</v>
      </c>
      <c r="C25" s="51"/>
      <c r="D25" s="51"/>
      <c r="E25" s="51"/>
      <c r="F25" s="51"/>
      <c r="G25" s="75">
        <v>974972.1</v>
      </c>
      <c r="H25" s="75"/>
      <c r="I25" s="75">
        <v>974972.1</v>
      </c>
      <c r="J25" s="75"/>
      <c r="K25" s="46"/>
      <c r="L25" s="50" t="s">
        <v>98</v>
      </c>
      <c r="M25" s="47"/>
      <c r="N25" s="52"/>
      <c r="O25" s="141"/>
      <c r="P25" s="52"/>
      <c r="Q25" s="49">
        <v>490000</v>
      </c>
      <c r="R25" s="49">
        <f>200000+317637</f>
        <v>517637</v>
      </c>
      <c r="S25" s="49"/>
      <c r="T25" s="97">
        <f t="shared" si="0"/>
        <v>1007637</v>
      </c>
      <c r="U25" s="98">
        <f t="shared" si="1"/>
        <v>1.0335034202517179</v>
      </c>
      <c r="V25" s="134"/>
      <c r="W25" s="53" t="s">
        <v>99</v>
      </c>
    </row>
    <row r="26" spans="1:23" s="84" customFormat="1" ht="23.15" customHeight="1">
      <c r="A26" s="78" t="s">
        <v>100</v>
      </c>
      <c r="B26" s="79" t="s">
        <v>101</v>
      </c>
      <c r="C26" s="79"/>
      <c r="D26" s="79"/>
      <c r="E26" s="79"/>
      <c r="F26" s="79"/>
      <c r="G26" s="80">
        <f>SUM(G27:G28)</f>
        <v>6796130.5599999996</v>
      </c>
      <c r="H26" s="80"/>
      <c r="I26" s="80"/>
      <c r="J26" s="80"/>
      <c r="K26" s="81"/>
      <c r="L26" s="79"/>
      <c r="M26" s="92"/>
      <c r="N26" s="82"/>
      <c r="O26" s="140"/>
      <c r="P26" s="83">
        <f>SUM(P29:P42)</f>
        <v>0</v>
      </c>
      <c r="Q26" s="83">
        <f>SUM(Q29:Q43)</f>
        <v>1860000</v>
      </c>
      <c r="R26" s="83">
        <f>SUM(R29:R43)</f>
        <v>2910000</v>
      </c>
      <c r="S26" s="83">
        <f>SUM(S29:S42)</f>
        <v>0</v>
      </c>
      <c r="T26" s="85">
        <f>SUM(Q26:S26)</f>
        <v>4770000</v>
      </c>
      <c r="U26" s="98">
        <f t="shared" si="1"/>
        <v>0.70186997702410236</v>
      </c>
      <c r="V26" s="134"/>
    </row>
    <row r="27" spans="1:23" s="84" customFormat="1" ht="23.15" customHeight="1">
      <c r="A27" s="78" t="s">
        <v>102</v>
      </c>
      <c r="B27" s="60" t="s">
        <v>103</v>
      </c>
      <c r="C27" s="60"/>
      <c r="D27" s="60"/>
      <c r="E27" s="60"/>
      <c r="F27" s="60"/>
      <c r="G27" s="61">
        <v>197946</v>
      </c>
      <c r="H27" s="61"/>
      <c r="I27" s="61"/>
      <c r="J27" s="61"/>
      <c r="K27" s="81"/>
      <c r="L27" s="79"/>
      <c r="M27" s="92"/>
      <c r="N27" s="82"/>
      <c r="O27" s="140"/>
      <c r="P27" s="83"/>
      <c r="Q27" s="83"/>
      <c r="R27" s="83"/>
      <c r="S27" s="83"/>
      <c r="T27" s="85"/>
      <c r="U27" s="98"/>
      <c r="V27" s="134"/>
    </row>
    <row r="28" spans="1:23" s="84" customFormat="1" ht="20.5" customHeight="1">
      <c r="A28" s="78" t="s">
        <v>104</v>
      </c>
      <c r="B28" s="60" t="s">
        <v>105</v>
      </c>
      <c r="C28" s="60"/>
      <c r="D28" s="60"/>
      <c r="E28" s="60"/>
      <c r="F28" s="60"/>
      <c r="G28" s="80">
        <f>SUM(G29:G43)</f>
        <v>6598184.5599999996</v>
      </c>
      <c r="H28" s="80"/>
      <c r="I28" s="80"/>
      <c r="J28" s="80"/>
      <c r="K28" s="81"/>
      <c r="L28" s="79"/>
      <c r="M28" s="92"/>
      <c r="N28" s="82"/>
      <c r="O28" s="140"/>
      <c r="P28" s="83"/>
      <c r="Q28" s="83"/>
      <c r="R28" s="83"/>
      <c r="S28" s="83"/>
      <c r="T28" s="85"/>
      <c r="U28" s="98"/>
      <c r="V28" s="134"/>
    </row>
    <row r="29" spans="1:23" ht="26.5" customHeight="1">
      <c r="A29" s="55">
        <v>1</v>
      </c>
      <c r="B29" s="50" t="s">
        <v>106</v>
      </c>
      <c r="C29" s="50"/>
      <c r="D29" s="50"/>
      <c r="E29" s="50"/>
      <c r="F29" s="50"/>
      <c r="G29" s="56">
        <v>1308827.1399999999</v>
      </c>
      <c r="H29" s="57"/>
      <c r="I29" s="57">
        <v>1477803.68</v>
      </c>
      <c r="J29" s="57"/>
      <c r="K29" s="46"/>
      <c r="L29" s="50" t="s">
        <v>107</v>
      </c>
      <c r="M29" s="58"/>
      <c r="N29" s="52"/>
      <c r="O29" s="141"/>
      <c r="P29" s="52"/>
      <c r="Q29" s="49">
        <v>1110000</v>
      </c>
      <c r="R29" s="49"/>
      <c r="S29" s="49"/>
      <c r="T29" s="97">
        <f t="shared" ref="T29:T44" si="2">SUM(Q29:S29)</f>
        <v>1110000</v>
      </c>
      <c r="U29" s="98">
        <f t="shared" ref="U29:U41" si="3">T29/G29</f>
        <v>0.84808754806230569</v>
      </c>
      <c r="V29" s="134"/>
      <c r="W29" s="53" t="s">
        <v>108</v>
      </c>
    </row>
    <row r="30" spans="1:23" ht="21" customHeight="1">
      <c r="A30" s="55">
        <v>2</v>
      </c>
      <c r="B30" s="50" t="s">
        <v>109</v>
      </c>
      <c r="C30" s="50"/>
      <c r="D30" s="50"/>
      <c r="E30" s="50" t="s">
        <v>110</v>
      </c>
      <c r="F30" s="50" t="s">
        <v>111</v>
      </c>
      <c r="G30" s="56">
        <v>32039.95</v>
      </c>
      <c r="H30" s="57"/>
      <c r="I30" s="57"/>
      <c r="J30" s="57"/>
      <c r="K30" s="46"/>
      <c r="L30" s="50" t="s">
        <v>112</v>
      </c>
      <c r="M30" s="58"/>
      <c r="N30" s="52"/>
      <c r="O30" s="141"/>
      <c r="P30" s="52"/>
      <c r="Q30" s="49">
        <v>20000</v>
      </c>
      <c r="R30" s="49"/>
      <c r="S30" s="49"/>
      <c r="T30" s="97">
        <f t="shared" si="2"/>
        <v>20000</v>
      </c>
      <c r="U30" s="98">
        <f t="shared" si="3"/>
        <v>0.62422069947050474</v>
      </c>
      <c r="V30" s="134"/>
      <c r="W30" s="84" t="s">
        <v>113</v>
      </c>
    </row>
    <row r="31" spans="1:23" ht="21.65" customHeight="1">
      <c r="A31" s="55">
        <v>3</v>
      </c>
      <c r="B31" s="50" t="s">
        <v>114</v>
      </c>
      <c r="C31" s="50"/>
      <c r="D31" s="50"/>
      <c r="E31" s="50" t="s">
        <v>115</v>
      </c>
      <c r="F31" s="50" t="s">
        <v>116</v>
      </c>
      <c r="G31" s="56">
        <v>73783.83</v>
      </c>
      <c r="H31" s="56"/>
      <c r="I31" s="56">
        <v>73783.83</v>
      </c>
      <c r="J31" s="56"/>
      <c r="K31" s="50"/>
      <c r="L31" s="50" t="s">
        <v>117</v>
      </c>
      <c r="M31" s="58"/>
      <c r="N31" s="52"/>
      <c r="O31" s="141"/>
      <c r="P31" s="52"/>
      <c r="Q31" s="49">
        <v>50000</v>
      </c>
      <c r="R31" s="49"/>
      <c r="S31" s="49"/>
      <c r="T31" s="97">
        <f t="shared" si="2"/>
        <v>50000</v>
      </c>
      <c r="U31" s="98">
        <f t="shared" si="3"/>
        <v>0.67765525319029929</v>
      </c>
      <c r="V31" s="134"/>
      <c r="W31" s="84" t="s">
        <v>113</v>
      </c>
    </row>
    <row r="32" spans="1:23" ht="18.649999999999999" customHeight="1">
      <c r="A32" s="55">
        <v>4</v>
      </c>
      <c r="B32" s="50" t="s">
        <v>118</v>
      </c>
      <c r="C32" s="77"/>
      <c r="D32" s="77"/>
      <c r="E32" s="438" t="s">
        <v>119</v>
      </c>
      <c r="F32" s="439"/>
      <c r="G32" s="56">
        <v>120291.49</v>
      </c>
      <c r="H32" s="56"/>
      <c r="I32" s="56">
        <v>120291.49</v>
      </c>
      <c r="J32" s="56"/>
      <c r="K32" s="50"/>
      <c r="L32" s="50" t="s">
        <v>120</v>
      </c>
      <c r="M32" s="58"/>
      <c r="N32" s="52"/>
      <c r="O32" s="141"/>
      <c r="P32" s="52"/>
      <c r="Q32" s="49">
        <v>80000</v>
      </c>
      <c r="R32" s="49"/>
      <c r="S32" s="49"/>
      <c r="T32" s="97">
        <f t="shared" si="2"/>
        <v>80000</v>
      </c>
      <c r="U32" s="98">
        <f t="shared" si="3"/>
        <v>0.66505120187637545</v>
      </c>
      <c r="V32" s="134"/>
      <c r="W32" s="84" t="s">
        <v>121</v>
      </c>
    </row>
    <row r="33" spans="1:23" ht="28.5" customHeight="1">
      <c r="A33" s="55">
        <v>5</v>
      </c>
      <c r="B33" s="50" t="s">
        <v>122</v>
      </c>
      <c r="C33" s="50"/>
      <c r="D33" s="50"/>
      <c r="E33" s="50" t="s">
        <v>123</v>
      </c>
      <c r="F33" s="50" t="s">
        <v>124</v>
      </c>
      <c r="G33" s="56">
        <v>101629.15</v>
      </c>
      <c r="H33" s="56"/>
      <c r="I33" s="56">
        <v>101629.15</v>
      </c>
      <c r="J33" s="56"/>
      <c r="K33" s="50"/>
      <c r="L33" s="50" t="s">
        <v>125</v>
      </c>
      <c r="M33" s="58"/>
      <c r="N33" s="52"/>
      <c r="O33" s="141"/>
      <c r="P33" s="52"/>
      <c r="Q33" s="49">
        <v>70000</v>
      </c>
      <c r="R33" s="49"/>
      <c r="S33" s="49"/>
      <c r="T33" s="97">
        <f t="shared" si="2"/>
        <v>70000</v>
      </c>
      <c r="U33" s="98">
        <f t="shared" si="3"/>
        <v>0.6887787608181315</v>
      </c>
      <c r="V33" s="134"/>
      <c r="W33" s="84" t="s">
        <v>126</v>
      </c>
    </row>
    <row r="34" spans="1:23" ht="25.5" customHeight="1">
      <c r="A34" s="55">
        <v>6</v>
      </c>
      <c r="B34" s="50" t="s">
        <v>127</v>
      </c>
      <c r="C34" s="50"/>
      <c r="D34" s="50"/>
      <c r="E34" s="50" t="s">
        <v>128</v>
      </c>
      <c r="F34" s="50" t="s">
        <v>129</v>
      </c>
      <c r="G34" s="56">
        <v>1535169.59</v>
      </c>
      <c r="H34" s="56"/>
      <c r="I34" s="56">
        <v>1535000</v>
      </c>
      <c r="J34" s="56"/>
      <c r="K34" s="50"/>
      <c r="L34" s="50" t="s">
        <v>130</v>
      </c>
      <c r="M34" s="47"/>
      <c r="N34" s="52"/>
      <c r="O34" s="141"/>
      <c r="P34" s="52"/>
      <c r="Q34" s="49"/>
      <c r="R34" s="49">
        <f>760000+310000</f>
        <v>1070000</v>
      </c>
      <c r="S34" s="49"/>
      <c r="T34" s="97">
        <f t="shared" si="2"/>
        <v>1070000</v>
      </c>
      <c r="U34" s="98">
        <f t="shared" si="3"/>
        <v>0.69699139884603889</v>
      </c>
      <c r="V34" s="134"/>
      <c r="W34" s="84" t="s">
        <v>131</v>
      </c>
    </row>
    <row r="35" spans="1:23" ht="25.5" customHeight="1">
      <c r="A35" s="55">
        <v>7</v>
      </c>
      <c r="B35" s="50" t="s">
        <v>132</v>
      </c>
      <c r="C35" s="50"/>
      <c r="D35" s="50"/>
      <c r="E35" s="50" t="s">
        <v>133</v>
      </c>
      <c r="F35" s="50" t="s">
        <v>134</v>
      </c>
      <c r="G35" s="56">
        <v>1134034.56</v>
      </c>
      <c r="H35" s="56"/>
      <c r="I35" s="56">
        <v>1133732</v>
      </c>
      <c r="J35" s="56"/>
      <c r="K35" s="50"/>
      <c r="L35" s="50" t="s">
        <v>135</v>
      </c>
      <c r="M35" s="58"/>
      <c r="N35" s="52"/>
      <c r="O35" s="141"/>
      <c r="P35" s="52"/>
      <c r="Q35" s="49"/>
      <c r="R35" s="49">
        <v>790000</v>
      </c>
      <c r="S35" s="49"/>
      <c r="T35" s="97">
        <f t="shared" si="2"/>
        <v>790000</v>
      </c>
      <c r="U35" s="98">
        <f t="shared" si="3"/>
        <v>0.69662779942085717</v>
      </c>
      <c r="V35" s="134"/>
      <c r="W35" s="84" t="s">
        <v>136</v>
      </c>
    </row>
    <row r="36" spans="1:23" ht="26.5" customHeight="1">
      <c r="A36" s="55">
        <v>8</v>
      </c>
      <c r="B36" s="50" t="s">
        <v>137</v>
      </c>
      <c r="C36" s="50"/>
      <c r="D36" s="50"/>
      <c r="E36" s="50"/>
      <c r="F36" s="50"/>
      <c r="G36" s="56">
        <v>128811.71</v>
      </c>
      <c r="H36" s="56"/>
      <c r="I36" s="56">
        <v>128811.71</v>
      </c>
      <c r="J36" s="56"/>
      <c r="K36" s="50"/>
      <c r="L36" s="50" t="s">
        <v>138</v>
      </c>
      <c r="M36" s="58"/>
      <c r="N36" s="52"/>
      <c r="O36" s="141"/>
      <c r="P36" s="52"/>
      <c r="Q36" s="49"/>
      <c r="R36" s="49">
        <v>90000</v>
      </c>
      <c r="S36" s="49"/>
      <c r="T36" s="97">
        <f t="shared" si="2"/>
        <v>90000</v>
      </c>
      <c r="U36" s="98">
        <f t="shared" si="3"/>
        <v>0.6986942413853523</v>
      </c>
      <c r="V36" s="134"/>
      <c r="W36" s="84" t="s">
        <v>139</v>
      </c>
    </row>
    <row r="37" spans="1:23">
      <c r="A37" s="55">
        <v>9</v>
      </c>
      <c r="B37" s="50" t="s">
        <v>140</v>
      </c>
      <c r="C37" s="50"/>
      <c r="D37" s="50"/>
      <c r="E37" s="50" t="s">
        <v>141</v>
      </c>
      <c r="F37" s="50" t="s">
        <v>142</v>
      </c>
      <c r="G37" s="56">
        <v>356700.41</v>
      </c>
      <c r="H37" s="56"/>
      <c r="I37" s="56">
        <v>356700</v>
      </c>
      <c r="J37" s="56"/>
      <c r="K37" s="50"/>
      <c r="L37" s="50" t="s">
        <v>130</v>
      </c>
      <c r="M37" s="58"/>
      <c r="N37" s="52"/>
      <c r="O37" s="141"/>
      <c r="P37" s="52"/>
      <c r="Q37" s="49"/>
      <c r="R37" s="49">
        <f>170000+80000</f>
        <v>250000</v>
      </c>
      <c r="S37" s="49"/>
      <c r="T37" s="97">
        <f t="shared" si="2"/>
        <v>250000</v>
      </c>
      <c r="U37" s="98">
        <f t="shared" si="3"/>
        <v>0.70086827206057889</v>
      </c>
      <c r="V37" s="134"/>
    </row>
    <row r="38" spans="1:23" ht="25.5" customHeight="1">
      <c r="A38" s="55">
        <v>10</v>
      </c>
      <c r="B38" s="50" t="s">
        <v>143</v>
      </c>
      <c r="C38" s="50"/>
      <c r="D38" s="50"/>
      <c r="E38" s="50"/>
      <c r="F38" s="50"/>
      <c r="G38" s="56">
        <v>204478.76</v>
      </c>
      <c r="H38" s="56"/>
      <c r="I38" s="56">
        <v>204478.76</v>
      </c>
      <c r="J38" s="56"/>
      <c r="K38" s="50"/>
      <c r="L38" s="50" t="s">
        <v>144</v>
      </c>
      <c r="M38" s="58"/>
      <c r="N38" s="52"/>
      <c r="O38" s="141"/>
      <c r="P38" s="52"/>
      <c r="Q38" s="49"/>
      <c r="R38" s="49">
        <v>140000</v>
      </c>
      <c r="S38" s="49"/>
      <c r="T38" s="97">
        <f t="shared" si="2"/>
        <v>140000</v>
      </c>
      <c r="U38" s="98">
        <f t="shared" si="3"/>
        <v>0.68466768871250971</v>
      </c>
      <c r="V38" s="134"/>
      <c r="W38" s="84" t="s">
        <v>145</v>
      </c>
    </row>
    <row r="39" spans="1:23" ht="23.15" customHeight="1">
      <c r="A39" s="55">
        <v>11</v>
      </c>
      <c r="B39" s="50" t="s">
        <v>146</v>
      </c>
      <c r="C39" s="50"/>
      <c r="D39" s="50"/>
      <c r="E39" s="50"/>
      <c r="F39" s="50"/>
      <c r="G39" s="56">
        <v>223199.25</v>
      </c>
      <c r="H39" s="56"/>
      <c r="I39" s="56">
        <v>223199.25</v>
      </c>
      <c r="J39" s="56"/>
      <c r="K39" s="50"/>
      <c r="L39" s="50" t="s">
        <v>147</v>
      </c>
      <c r="M39" s="54"/>
      <c r="N39" s="52"/>
      <c r="O39" s="141"/>
      <c r="P39" s="52"/>
      <c r="Q39" s="49"/>
      <c r="R39" s="49">
        <v>150000</v>
      </c>
      <c r="S39" s="49"/>
      <c r="T39" s="97">
        <f t="shared" si="2"/>
        <v>150000</v>
      </c>
      <c r="U39" s="98">
        <f t="shared" si="3"/>
        <v>0.67204526896931782</v>
      </c>
      <c r="V39" s="134"/>
      <c r="W39" s="84" t="s">
        <v>139</v>
      </c>
    </row>
    <row r="40" spans="1:23" ht="19" customHeight="1">
      <c r="A40" s="55">
        <v>12</v>
      </c>
      <c r="B40" s="50" t="s">
        <v>148</v>
      </c>
      <c r="C40" s="50"/>
      <c r="D40" s="50"/>
      <c r="E40" s="50" t="s">
        <v>141</v>
      </c>
      <c r="F40" s="50" t="s">
        <v>142</v>
      </c>
      <c r="G40" s="56">
        <v>437772.04</v>
      </c>
      <c r="H40" s="56"/>
      <c r="I40" s="56">
        <v>437700</v>
      </c>
      <c r="J40" s="56"/>
      <c r="K40" s="59"/>
      <c r="L40" s="50" t="s">
        <v>130</v>
      </c>
      <c r="M40" s="47"/>
      <c r="N40" s="52"/>
      <c r="O40" s="141"/>
      <c r="P40" s="52"/>
      <c r="Q40" s="49"/>
      <c r="R40" s="49">
        <v>300000</v>
      </c>
      <c r="S40" s="49"/>
      <c r="T40" s="97">
        <f t="shared" si="2"/>
        <v>300000</v>
      </c>
      <c r="U40" s="98">
        <f t="shared" si="3"/>
        <v>0.68528816961448702</v>
      </c>
      <c r="V40" s="134"/>
    </row>
    <row r="41" spans="1:23" ht="19" customHeight="1">
      <c r="A41" s="55">
        <v>13</v>
      </c>
      <c r="B41" s="50" t="s">
        <v>149</v>
      </c>
      <c r="C41" s="50"/>
      <c r="D41" s="50"/>
      <c r="E41" s="50" t="s">
        <v>150</v>
      </c>
      <c r="F41" s="50" t="s">
        <v>151</v>
      </c>
      <c r="G41" s="56">
        <v>565883.30000000005</v>
      </c>
      <c r="H41" s="56"/>
      <c r="I41" s="56">
        <v>563900</v>
      </c>
      <c r="J41" s="56"/>
      <c r="K41" s="50"/>
      <c r="L41" s="50" t="s">
        <v>152</v>
      </c>
      <c r="M41" s="58"/>
      <c r="N41" s="52"/>
      <c r="O41" s="141"/>
      <c r="P41" s="52"/>
      <c r="Q41" s="49">
        <v>280000</v>
      </c>
      <c r="R41" s="49">
        <v>120000</v>
      </c>
      <c r="S41" s="49"/>
      <c r="T41" s="97">
        <f t="shared" si="2"/>
        <v>400000</v>
      </c>
      <c r="U41" s="98">
        <f t="shared" si="3"/>
        <v>0.70685952386295892</v>
      </c>
      <c r="V41" s="134"/>
      <c r="W41" s="100" t="s">
        <v>153</v>
      </c>
    </row>
    <row r="42" spans="1:23" ht="44.15" customHeight="1">
      <c r="A42" s="455">
        <v>14</v>
      </c>
      <c r="B42" s="457" t="s">
        <v>154</v>
      </c>
      <c r="C42" s="73"/>
      <c r="D42" s="73"/>
      <c r="E42" s="60" t="s">
        <v>155</v>
      </c>
      <c r="F42" s="60" t="s">
        <v>156</v>
      </c>
      <c r="G42" s="459">
        <v>375563.38</v>
      </c>
      <c r="H42" s="75"/>
      <c r="I42" s="61">
        <v>279708.25</v>
      </c>
      <c r="J42" s="61"/>
      <c r="K42" s="59"/>
      <c r="L42" s="60" t="s">
        <v>157</v>
      </c>
      <c r="M42" s="47"/>
      <c r="N42" s="62"/>
      <c r="O42" s="99"/>
      <c r="P42" s="62"/>
      <c r="Q42" s="49">
        <v>200000</v>
      </c>
      <c r="R42" s="49"/>
      <c r="S42" s="49"/>
      <c r="T42" s="97">
        <f t="shared" si="2"/>
        <v>200000</v>
      </c>
      <c r="U42" s="98">
        <f>T42/I42</f>
        <v>0.71503075079122624</v>
      </c>
      <c r="V42" s="134"/>
      <c r="W42" s="84" t="s">
        <v>158</v>
      </c>
    </row>
    <row r="43" spans="1:23" ht="44.15" customHeight="1">
      <c r="A43" s="456"/>
      <c r="B43" s="458"/>
      <c r="C43" s="74"/>
      <c r="D43" s="74"/>
      <c r="E43" s="60" t="s">
        <v>159</v>
      </c>
      <c r="F43" s="60" t="s">
        <v>160</v>
      </c>
      <c r="G43" s="460"/>
      <c r="H43" s="76"/>
      <c r="I43" s="61">
        <v>75962.61</v>
      </c>
      <c r="J43" s="61"/>
      <c r="K43" s="59"/>
      <c r="L43" s="60" t="s">
        <v>161</v>
      </c>
      <c r="M43" s="47"/>
      <c r="N43" s="62"/>
      <c r="O43" s="99"/>
      <c r="P43" s="62"/>
      <c r="Q43" s="49">
        <v>50000</v>
      </c>
      <c r="R43" s="49"/>
      <c r="S43" s="49"/>
      <c r="T43" s="97">
        <f t="shared" si="2"/>
        <v>50000</v>
      </c>
      <c r="U43" s="98">
        <f>T43/I43</f>
        <v>0.6582185630535865</v>
      </c>
      <c r="V43" s="134"/>
      <c r="W43" s="84" t="s">
        <v>158</v>
      </c>
    </row>
    <row r="44" spans="1:23" s="84" customFormat="1" ht="34.5" customHeight="1">
      <c r="A44" s="78" t="s">
        <v>162</v>
      </c>
      <c r="B44" s="79" t="s">
        <v>163</v>
      </c>
      <c r="C44" s="79"/>
      <c r="D44" s="79"/>
      <c r="E44" s="79"/>
      <c r="F44" s="79"/>
      <c r="G44" s="80">
        <v>156564</v>
      </c>
      <c r="H44" s="80"/>
      <c r="I44" s="80">
        <v>156564</v>
      </c>
      <c r="J44" s="80"/>
      <c r="K44" s="81"/>
      <c r="L44" s="79" t="s">
        <v>164</v>
      </c>
      <c r="M44" s="101"/>
      <c r="N44" s="82"/>
      <c r="O44" s="140"/>
      <c r="P44" s="82"/>
      <c r="Q44" s="83"/>
      <c r="R44" s="83">
        <v>109594.8</v>
      </c>
      <c r="S44" s="83"/>
      <c r="T44" s="83">
        <f t="shared" si="2"/>
        <v>109594.8</v>
      </c>
      <c r="U44" s="98">
        <f>T44/G44</f>
        <v>0.70000000000000007</v>
      </c>
      <c r="V44" s="134"/>
      <c r="W44" s="84" t="s">
        <v>165</v>
      </c>
    </row>
    <row r="45" spans="1:23" s="68" customFormat="1" ht="25" customHeight="1">
      <c r="A45" s="63" t="s">
        <v>166</v>
      </c>
      <c r="B45" s="64" t="s">
        <v>167</v>
      </c>
      <c r="C45" s="64" t="s">
        <v>235</v>
      </c>
      <c r="D45" s="126" t="s">
        <v>237</v>
      </c>
      <c r="E45" s="64" t="s">
        <v>242</v>
      </c>
      <c r="F45" s="64"/>
      <c r="G45" s="65">
        <v>126717638</v>
      </c>
      <c r="H45" s="65">
        <v>126717638</v>
      </c>
      <c r="I45" s="65">
        <v>126602819.12</v>
      </c>
      <c r="J45" s="65">
        <f>I45</f>
        <v>126602819.12</v>
      </c>
      <c r="K45" s="63" t="s">
        <v>239</v>
      </c>
      <c r="L45" s="64" t="s">
        <v>168</v>
      </c>
      <c r="M45" s="127"/>
      <c r="N45" s="66"/>
      <c r="O45" s="142" t="s">
        <v>258</v>
      </c>
      <c r="P45" s="67"/>
      <c r="Q45" s="67">
        <f>1000000+10000000+1500000+10000000+10000000+12000000+6000000</f>
        <v>50500000</v>
      </c>
      <c r="R45" s="67">
        <f>12000000+10000000+12000000+5000000</f>
        <v>39000000</v>
      </c>
      <c r="S45" s="67">
        <v>18200000</v>
      </c>
      <c r="T45" s="128">
        <f>SUM(Q45:S45)</f>
        <v>107700000</v>
      </c>
      <c r="U45" s="129">
        <f>T45/I45</f>
        <v>0.85069195732455971</v>
      </c>
      <c r="V45" s="135"/>
      <c r="W45" s="68" t="s">
        <v>169</v>
      </c>
    </row>
    <row r="46" spans="1:23" s="68" customFormat="1" ht="25" customHeight="1">
      <c r="A46" s="147"/>
      <c r="B46" s="148"/>
      <c r="C46" s="148"/>
      <c r="D46" s="149"/>
      <c r="E46" s="148"/>
      <c r="F46" s="148"/>
      <c r="G46" s="150"/>
      <c r="H46" s="150"/>
      <c r="I46" s="150"/>
      <c r="J46" s="150"/>
      <c r="K46" s="147"/>
      <c r="L46" s="148"/>
      <c r="M46" s="151"/>
      <c r="N46" s="152"/>
      <c r="O46" s="153"/>
      <c r="P46" s="154"/>
      <c r="Q46" s="67"/>
      <c r="R46" s="67"/>
      <c r="S46" s="67"/>
      <c r="T46" s="128"/>
      <c r="U46" s="129"/>
      <c r="V46" s="135"/>
    </row>
    <row r="47" spans="1:23" s="68" customFormat="1" ht="25" customHeight="1">
      <c r="A47" s="147"/>
      <c r="B47" s="148"/>
      <c r="C47" s="148"/>
      <c r="D47" s="149"/>
      <c r="E47" s="148"/>
      <c r="F47" s="148"/>
      <c r="G47" s="150"/>
      <c r="H47" s="150"/>
      <c r="I47" s="150"/>
      <c r="J47" s="150"/>
      <c r="K47" s="147"/>
      <c r="L47" s="148"/>
      <c r="M47" s="151"/>
      <c r="N47" s="152"/>
      <c r="O47" s="153"/>
      <c r="P47" s="154"/>
      <c r="Q47" s="67"/>
      <c r="R47" s="67"/>
      <c r="S47" s="67"/>
      <c r="T47" s="128"/>
      <c r="U47" s="129"/>
      <c r="V47" s="135"/>
    </row>
    <row r="48" spans="1:23" s="68" customFormat="1" ht="25" customHeight="1">
      <c r="A48" s="147"/>
      <c r="B48" s="148"/>
      <c r="C48" s="148"/>
      <c r="D48" s="149"/>
      <c r="E48" s="148"/>
      <c r="F48" s="148"/>
      <c r="G48" s="150"/>
      <c r="H48" s="150"/>
      <c r="I48" s="150"/>
      <c r="J48" s="150"/>
      <c r="K48" s="147"/>
      <c r="L48" s="148"/>
      <c r="M48" s="151"/>
      <c r="N48" s="152"/>
      <c r="O48" s="153"/>
      <c r="P48" s="154"/>
      <c r="Q48" s="67"/>
      <c r="R48" s="67"/>
      <c r="S48" s="67"/>
      <c r="T48" s="128"/>
      <c r="U48" s="129"/>
      <c r="V48" s="135"/>
    </row>
    <row r="49" spans="1:23" s="68" customFormat="1" ht="25" customHeight="1">
      <c r="A49" s="147"/>
      <c r="B49" s="148"/>
      <c r="C49" s="148"/>
      <c r="D49" s="149"/>
      <c r="E49" s="148"/>
      <c r="F49" s="148"/>
      <c r="G49" s="150"/>
      <c r="H49" s="150"/>
      <c r="I49" s="150"/>
      <c r="J49" s="150"/>
      <c r="K49" s="147"/>
      <c r="L49" s="148"/>
      <c r="M49" s="151"/>
      <c r="N49" s="152"/>
      <c r="O49" s="153"/>
      <c r="P49" s="154"/>
      <c r="Q49" s="67"/>
      <c r="R49" s="67"/>
      <c r="S49" s="67"/>
      <c r="T49" s="128"/>
      <c r="U49" s="129"/>
      <c r="V49" s="135"/>
    </row>
    <row r="50" spans="1:23" s="68" customFormat="1" ht="25" customHeight="1">
      <c r="A50" s="147"/>
      <c r="B50" s="148"/>
      <c r="C50" s="148"/>
      <c r="D50" s="149"/>
      <c r="E50" s="148"/>
      <c r="F50" s="148"/>
      <c r="G50" s="150"/>
      <c r="H50" s="150"/>
      <c r="I50" s="150"/>
      <c r="J50" s="150"/>
      <c r="K50" s="147"/>
      <c r="L50" s="148"/>
      <c r="M50" s="151"/>
      <c r="N50" s="152"/>
      <c r="O50" s="153"/>
      <c r="P50" s="154"/>
      <c r="Q50" s="67"/>
      <c r="R50" s="67"/>
      <c r="S50" s="67"/>
      <c r="T50" s="128"/>
      <c r="U50" s="129"/>
      <c r="V50" s="135"/>
    </row>
    <row r="51" spans="1:23" s="68" customFormat="1" ht="25" customHeight="1">
      <c r="A51" s="147"/>
      <c r="B51" s="148"/>
      <c r="C51" s="148"/>
      <c r="D51" s="149"/>
      <c r="E51" s="148"/>
      <c r="F51" s="148"/>
      <c r="G51" s="150"/>
      <c r="H51" s="150"/>
      <c r="I51" s="150"/>
      <c r="J51" s="150"/>
      <c r="K51" s="147"/>
      <c r="L51" s="148"/>
      <c r="M51" s="151"/>
      <c r="N51" s="152"/>
      <c r="O51" s="153"/>
      <c r="P51" s="154"/>
      <c r="Q51" s="67"/>
      <c r="R51" s="67"/>
      <c r="S51" s="67"/>
      <c r="T51" s="128"/>
      <c r="U51" s="129"/>
      <c r="V51" s="135"/>
    </row>
    <row r="52" spans="1:23" s="68" customFormat="1" ht="25" customHeight="1">
      <c r="A52" s="147"/>
      <c r="B52" s="148"/>
      <c r="C52" s="148"/>
      <c r="D52" s="149"/>
      <c r="E52" s="148"/>
      <c r="F52" s="148"/>
      <c r="G52" s="150"/>
      <c r="H52" s="150"/>
      <c r="I52" s="150"/>
      <c r="J52" s="150"/>
      <c r="K52" s="147"/>
      <c r="L52" s="148"/>
      <c r="M52" s="151"/>
      <c r="N52" s="152"/>
      <c r="O52" s="153"/>
      <c r="P52" s="154"/>
      <c r="Q52" s="67"/>
      <c r="R52" s="67"/>
      <c r="S52" s="67"/>
      <c r="T52" s="128"/>
      <c r="U52" s="129"/>
      <c r="V52" s="135"/>
    </row>
    <row r="53" spans="1:23" s="84" customFormat="1" ht="21" customHeight="1">
      <c r="A53" s="103" t="s">
        <v>170</v>
      </c>
      <c r="B53" s="104" t="s">
        <v>171</v>
      </c>
      <c r="C53" s="104"/>
      <c r="D53" s="104"/>
      <c r="E53" s="104"/>
      <c r="F53" s="104"/>
      <c r="G53" s="105">
        <f>SUM(G54:G55)</f>
        <v>1947558</v>
      </c>
      <c r="H53" s="105"/>
      <c r="I53" s="105"/>
      <c r="J53" s="105"/>
      <c r="K53" s="106"/>
      <c r="L53" s="104"/>
      <c r="M53" s="107"/>
      <c r="N53" s="108"/>
      <c r="O53" s="143"/>
      <c r="P53" s="108"/>
      <c r="Q53" s="83">
        <f>SUM(Q54:Q55)</f>
        <v>974200</v>
      </c>
      <c r="R53" s="83">
        <f>SUM(R54:R55)</f>
        <v>0</v>
      </c>
      <c r="S53" s="83">
        <f>SUM(S54:S55)</f>
        <v>0</v>
      </c>
      <c r="T53" s="85">
        <f>SUM(Q53:S53)</f>
        <v>974200</v>
      </c>
      <c r="U53" s="98"/>
      <c r="V53" s="134"/>
    </row>
    <row r="54" spans="1:23" ht="27.65" customHeight="1">
      <c r="A54" s="72">
        <v>1</v>
      </c>
      <c r="B54" s="94" t="s">
        <v>172</v>
      </c>
      <c r="C54" s="94"/>
      <c r="D54" s="94"/>
      <c r="E54" s="94"/>
      <c r="F54" s="94"/>
      <c r="G54" s="75">
        <v>145240</v>
      </c>
      <c r="H54" s="75"/>
      <c r="I54" s="75">
        <v>145240</v>
      </c>
      <c r="J54" s="75"/>
      <c r="K54" s="46"/>
      <c r="L54" s="94" t="s">
        <v>173</v>
      </c>
      <c r="M54" s="96"/>
      <c r="N54" s="95"/>
      <c r="O54" s="137"/>
      <c r="P54" s="95"/>
      <c r="Q54" s="49">
        <f>43500+30000</f>
        <v>73500</v>
      </c>
      <c r="R54" s="49"/>
      <c r="S54" s="49"/>
      <c r="T54" s="97">
        <f>SUM(Q54:S54)</f>
        <v>73500</v>
      </c>
      <c r="U54" s="98">
        <f t="shared" ref="U54:U62" si="4">T54/G54</f>
        <v>0.50605893693197468</v>
      </c>
      <c r="V54" s="134"/>
    </row>
    <row r="55" spans="1:23" ht="26">
      <c r="A55" s="72">
        <v>2</v>
      </c>
      <c r="B55" s="94" t="s">
        <v>174</v>
      </c>
      <c r="C55" s="94"/>
      <c r="D55" s="94"/>
      <c r="E55" s="94"/>
      <c r="F55" s="94"/>
      <c r="G55" s="75">
        <v>1802318</v>
      </c>
      <c r="H55" s="75"/>
      <c r="I55" s="75">
        <v>1798000</v>
      </c>
      <c r="J55" s="75"/>
      <c r="K55" s="46"/>
      <c r="L55" s="94" t="s">
        <v>82</v>
      </c>
      <c r="M55" s="96"/>
      <c r="N55" s="95"/>
      <c r="O55" s="137"/>
      <c r="P55" s="95"/>
      <c r="Q55" s="49">
        <f>540700+360000</f>
        <v>900700</v>
      </c>
      <c r="R55" s="49"/>
      <c r="S55" s="49"/>
      <c r="T55" s="97">
        <f>SUM(Q55:S55)</f>
        <v>900700</v>
      </c>
      <c r="U55" s="98">
        <f t="shared" si="4"/>
        <v>0.49974532796099247</v>
      </c>
      <c r="V55" s="134"/>
      <c r="W55" s="53" t="s">
        <v>175</v>
      </c>
    </row>
    <row r="56" spans="1:23" s="84" customFormat="1" ht="23.5" customHeight="1">
      <c r="A56" s="103" t="s">
        <v>176</v>
      </c>
      <c r="B56" s="104" t="s">
        <v>177</v>
      </c>
      <c r="C56" s="104"/>
      <c r="D56" s="104"/>
      <c r="E56" s="104"/>
      <c r="F56" s="104"/>
      <c r="G56" s="105">
        <v>269568</v>
      </c>
      <c r="H56" s="105"/>
      <c r="I56" s="105">
        <v>269568</v>
      </c>
      <c r="J56" s="105"/>
      <c r="K56" s="106"/>
      <c r="L56" s="94" t="s">
        <v>178</v>
      </c>
      <c r="M56" s="107"/>
      <c r="N56" s="108"/>
      <c r="O56" s="143"/>
      <c r="P56" s="108"/>
      <c r="Q56" s="83"/>
      <c r="R56" s="83">
        <v>130000</v>
      </c>
      <c r="S56" s="83"/>
      <c r="T56" s="85">
        <f>SUM(Q56:S56)</f>
        <v>130000</v>
      </c>
      <c r="U56" s="93">
        <f t="shared" si="4"/>
        <v>0.48225308641975306</v>
      </c>
      <c r="V56" s="131"/>
      <c r="W56" s="84" t="s">
        <v>179</v>
      </c>
    </row>
    <row r="57" spans="1:23" s="84" customFormat="1" ht="20.5" customHeight="1">
      <c r="A57" s="103" t="s">
        <v>180</v>
      </c>
      <c r="B57" s="79" t="s">
        <v>181</v>
      </c>
      <c r="C57" s="79"/>
      <c r="D57" s="79"/>
      <c r="E57" s="79"/>
      <c r="F57" s="79"/>
      <c r="G57" s="80">
        <f>SUM(G58:G62)</f>
        <v>1066400</v>
      </c>
      <c r="H57" s="80"/>
      <c r="I57" s="80"/>
      <c r="J57" s="80"/>
      <c r="K57" s="81"/>
      <c r="L57" s="79"/>
      <c r="M57" s="92"/>
      <c r="N57" s="82"/>
      <c r="O57" s="140"/>
      <c r="P57" s="82"/>
      <c r="Q57" s="83">
        <f>SUM(Q58:Q62)</f>
        <v>490000</v>
      </c>
      <c r="R57" s="83">
        <f>SUM(R58:R62)</f>
        <v>478700</v>
      </c>
      <c r="S57" s="83">
        <f>SUM(S58:S62)</f>
        <v>16000</v>
      </c>
      <c r="T57" s="85">
        <f t="shared" ref="T57:T65" si="5">SUM(Q57:S57)</f>
        <v>984700</v>
      </c>
      <c r="U57" s="93">
        <f t="shared" si="4"/>
        <v>0.92338709677419351</v>
      </c>
      <c r="V57" s="131"/>
      <c r="W57" s="84" t="s">
        <v>182</v>
      </c>
    </row>
    <row r="58" spans="1:23">
      <c r="A58" s="72">
        <v>1</v>
      </c>
      <c r="B58" s="60" t="s">
        <v>183</v>
      </c>
      <c r="C58" s="60"/>
      <c r="D58" s="60"/>
      <c r="E58" s="60"/>
      <c r="F58" s="60"/>
      <c r="G58" s="61">
        <f>972300+14800</f>
        <v>987100</v>
      </c>
      <c r="H58" s="61"/>
      <c r="I58" s="61"/>
      <c r="J58" s="61"/>
      <c r="K58" s="59"/>
      <c r="L58" s="60" t="s">
        <v>184</v>
      </c>
      <c r="M58" s="109"/>
      <c r="N58" s="62"/>
      <c r="O58" s="99"/>
      <c r="P58" s="62"/>
      <c r="Q58" s="49">
        <f>300000+190000</f>
        <v>490000</v>
      </c>
      <c r="R58" s="49">
        <f>190000+266500</f>
        <v>456500</v>
      </c>
      <c r="S58" s="49"/>
      <c r="T58" s="85">
        <f t="shared" si="5"/>
        <v>946500</v>
      </c>
      <c r="U58" s="93">
        <f t="shared" si="4"/>
        <v>0.95886941545942661</v>
      </c>
      <c r="V58" s="131"/>
    </row>
    <row r="59" spans="1:23" ht="14.15" customHeight="1">
      <c r="A59" s="72">
        <v>2</v>
      </c>
      <c r="B59" s="60" t="s">
        <v>185</v>
      </c>
      <c r="C59" s="60"/>
      <c r="D59" s="60"/>
      <c r="E59" s="60"/>
      <c r="F59" s="60"/>
      <c r="G59" s="61">
        <v>9900</v>
      </c>
      <c r="H59" s="61"/>
      <c r="I59" s="61"/>
      <c r="J59" s="61"/>
      <c r="K59" s="59"/>
      <c r="L59" s="60"/>
      <c r="M59" s="109"/>
      <c r="N59" s="62"/>
      <c r="O59" s="99"/>
      <c r="P59" s="62"/>
      <c r="Q59" s="49"/>
      <c r="R59" s="49"/>
      <c r="S59" s="49"/>
      <c r="T59" s="85">
        <f t="shared" si="5"/>
        <v>0</v>
      </c>
      <c r="U59" s="93">
        <f t="shared" si="4"/>
        <v>0</v>
      </c>
      <c r="V59" s="131"/>
    </row>
    <row r="60" spans="1:23" ht="24.65" customHeight="1">
      <c r="A60" s="72">
        <v>3</v>
      </c>
      <c r="B60" s="60" t="s">
        <v>215</v>
      </c>
      <c r="C60" s="60"/>
      <c r="D60" s="60"/>
      <c r="E60" s="60"/>
      <c r="F60" s="60"/>
      <c r="G60" s="61">
        <v>16100</v>
      </c>
      <c r="H60" s="61"/>
      <c r="I60" s="61">
        <v>16000</v>
      </c>
      <c r="J60" s="61"/>
      <c r="K60" s="59" t="s">
        <v>186</v>
      </c>
      <c r="L60" s="60" t="s">
        <v>187</v>
      </c>
      <c r="M60" s="109"/>
      <c r="N60" s="62"/>
      <c r="O60" s="99"/>
      <c r="P60" s="62"/>
      <c r="Q60" s="49"/>
      <c r="R60" s="49"/>
      <c r="S60" s="49">
        <v>16000</v>
      </c>
      <c r="T60" s="85">
        <f t="shared" si="5"/>
        <v>16000</v>
      </c>
      <c r="U60" s="93">
        <f t="shared" si="4"/>
        <v>0.99378881987577639</v>
      </c>
      <c r="V60" s="131"/>
    </row>
    <row r="61" spans="1:23" ht="26">
      <c r="A61" s="72">
        <v>4</v>
      </c>
      <c r="B61" s="60" t="s">
        <v>188</v>
      </c>
      <c r="C61" s="60"/>
      <c r="D61" s="60"/>
      <c r="E61" s="60"/>
      <c r="F61" s="60"/>
      <c r="G61" s="61">
        <v>22200</v>
      </c>
      <c r="H61" s="61"/>
      <c r="I61" s="61"/>
      <c r="J61" s="61"/>
      <c r="K61" s="59"/>
      <c r="L61" s="60" t="s">
        <v>189</v>
      </c>
      <c r="M61" s="109"/>
      <c r="N61" s="62"/>
      <c r="O61" s="99"/>
      <c r="P61" s="62"/>
      <c r="Q61" s="49"/>
      <c r="R61" s="49">
        <v>22200</v>
      </c>
      <c r="S61" s="49"/>
      <c r="T61" s="85">
        <f t="shared" si="5"/>
        <v>22200</v>
      </c>
      <c r="U61" s="93">
        <f t="shared" si="4"/>
        <v>1</v>
      </c>
      <c r="V61" s="131"/>
    </row>
    <row r="62" spans="1:23">
      <c r="A62" s="72">
        <v>5</v>
      </c>
      <c r="B62" s="60" t="s">
        <v>190</v>
      </c>
      <c r="C62" s="60"/>
      <c r="D62" s="60"/>
      <c r="E62" s="60"/>
      <c r="F62" s="60"/>
      <c r="G62" s="61">
        <v>31100</v>
      </c>
      <c r="H62" s="61"/>
      <c r="I62" s="61"/>
      <c r="J62" s="61"/>
      <c r="K62" s="59"/>
      <c r="L62" s="94"/>
      <c r="M62" s="109"/>
      <c r="N62" s="62"/>
      <c r="O62" s="99"/>
      <c r="P62" s="62"/>
      <c r="Q62" s="49"/>
      <c r="R62" s="49"/>
      <c r="S62" s="49"/>
      <c r="T62" s="85">
        <f t="shared" si="5"/>
        <v>0</v>
      </c>
      <c r="U62" s="93">
        <f t="shared" si="4"/>
        <v>0</v>
      </c>
      <c r="V62" s="131"/>
    </row>
    <row r="63" spans="1:23" s="84" customFormat="1" ht="19" customHeight="1">
      <c r="A63" s="103" t="s">
        <v>191</v>
      </c>
      <c r="B63" s="79" t="s">
        <v>192</v>
      </c>
      <c r="C63" s="79"/>
      <c r="D63" s="79"/>
      <c r="E63" s="79"/>
      <c r="F63" s="79"/>
      <c r="G63" s="80"/>
      <c r="H63" s="80"/>
      <c r="I63" s="80"/>
      <c r="J63" s="80"/>
      <c r="K63" s="81"/>
      <c r="L63" s="79"/>
      <c r="M63" s="92"/>
      <c r="N63" s="82"/>
      <c r="O63" s="140"/>
      <c r="P63" s="82">
        <f>SUM(P64:P71)</f>
        <v>6214</v>
      </c>
      <c r="Q63" s="82">
        <f>SUM(Q64:Q71)</f>
        <v>16096</v>
      </c>
      <c r="R63" s="82">
        <f>SUM(R64:R71)</f>
        <v>660630</v>
      </c>
      <c r="S63" s="82">
        <f>SUM(S64:S71)</f>
        <v>0</v>
      </c>
      <c r="T63" s="85">
        <f>SUM(P63:S63)</f>
        <v>682940</v>
      </c>
      <c r="U63" s="93"/>
      <c r="V63" s="131"/>
    </row>
    <row r="64" spans="1:23" ht="26">
      <c r="A64" s="72">
        <v>1</v>
      </c>
      <c r="B64" s="60" t="s">
        <v>193</v>
      </c>
      <c r="C64" s="60"/>
      <c r="D64" s="60"/>
      <c r="E64" s="60"/>
      <c r="F64" s="60"/>
      <c r="G64" s="61"/>
      <c r="H64" s="61"/>
      <c r="I64" s="61"/>
      <c r="J64" s="61"/>
      <c r="K64" s="59"/>
      <c r="L64" s="60" t="s">
        <v>194</v>
      </c>
      <c r="M64" s="47"/>
      <c r="N64" s="62"/>
      <c r="O64" s="99"/>
      <c r="P64" s="62"/>
      <c r="Q64" s="49">
        <v>10000</v>
      </c>
      <c r="R64" s="49"/>
      <c r="S64" s="49"/>
      <c r="T64" s="85">
        <f t="shared" si="5"/>
        <v>10000</v>
      </c>
      <c r="U64" s="93"/>
      <c r="V64" s="131"/>
    </row>
    <row r="65" spans="1:23" ht="18.649999999999999" customHeight="1">
      <c r="A65" s="72">
        <v>2</v>
      </c>
      <c r="B65" s="60" t="s">
        <v>195</v>
      </c>
      <c r="C65" s="60"/>
      <c r="D65" s="60"/>
      <c r="E65" s="60"/>
      <c r="F65" s="60"/>
      <c r="G65" s="61"/>
      <c r="H65" s="61"/>
      <c r="I65" s="61"/>
      <c r="J65" s="61"/>
      <c r="K65" s="59"/>
      <c r="L65" s="60"/>
      <c r="M65" s="47"/>
      <c r="N65" s="62"/>
      <c r="O65" s="99"/>
      <c r="P65" s="62"/>
      <c r="Q65" s="49">
        <v>6096</v>
      </c>
      <c r="R65" s="49"/>
      <c r="S65" s="49"/>
      <c r="T65" s="85">
        <f t="shared" si="5"/>
        <v>6096</v>
      </c>
      <c r="U65" s="93"/>
      <c r="V65" s="131"/>
      <c r="W65" s="110">
        <f>T63+T57+T56+T53+T44</f>
        <v>2881434.8</v>
      </c>
    </row>
    <row r="66" spans="1:23" ht="16" customHeight="1">
      <c r="A66" s="72">
        <v>3</v>
      </c>
      <c r="B66" s="60" t="s">
        <v>196</v>
      </c>
      <c r="C66" s="60"/>
      <c r="D66" s="60"/>
      <c r="E66" s="60"/>
      <c r="F66" s="60"/>
      <c r="G66" s="61"/>
      <c r="H66" s="61"/>
      <c r="I66" s="61"/>
      <c r="J66" s="61"/>
      <c r="K66" s="59"/>
      <c r="L66" s="60"/>
      <c r="M66" s="47"/>
      <c r="N66" s="62"/>
      <c r="O66" s="99"/>
      <c r="P66" s="62">
        <v>6214</v>
      </c>
      <c r="Q66" s="49"/>
      <c r="R66" s="49"/>
      <c r="S66" s="49"/>
      <c r="T66" s="85">
        <f t="shared" ref="T66:T71" si="6">SUM(P66:S66)</f>
        <v>6214</v>
      </c>
      <c r="U66" s="93"/>
      <c r="V66" s="131"/>
    </row>
    <row r="67" spans="1:23" ht="16.5" customHeight="1">
      <c r="A67" s="72">
        <v>4</v>
      </c>
      <c r="B67" s="60" t="s">
        <v>197</v>
      </c>
      <c r="C67" s="60"/>
      <c r="D67" s="60"/>
      <c r="E67" s="60"/>
      <c r="F67" s="60"/>
      <c r="G67" s="61"/>
      <c r="H67" s="61"/>
      <c r="I67" s="61"/>
      <c r="J67" s="61"/>
      <c r="K67" s="59"/>
      <c r="L67" s="60"/>
      <c r="M67" s="47"/>
      <c r="N67" s="62"/>
      <c r="O67" s="99"/>
      <c r="P67" s="62"/>
      <c r="Q67" s="49"/>
      <c r="R67" s="49">
        <v>370000</v>
      </c>
      <c r="S67" s="49"/>
      <c r="T67" s="85">
        <f t="shared" si="6"/>
        <v>370000</v>
      </c>
      <c r="U67" s="93"/>
      <c r="V67" s="131"/>
    </row>
    <row r="68" spans="1:23" ht="16" customHeight="1">
      <c r="A68" s="72">
        <v>5</v>
      </c>
      <c r="B68" s="60" t="s">
        <v>198</v>
      </c>
      <c r="C68" s="60"/>
      <c r="D68" s="60"/>
      <c r="E68" s="60"/>
      <c r="F68" s="60"/>
      <c r="G68" s="61"/>
      <c r="H68" s="61"/>
      <c r="I68" s="61"/>
      <c r="J68" s="61"/>
      <c r="K68" s="59"/>
      <c r="L68" s="60"/>
      <c r="M68" s="47"/>
      <c r="N68" s="62"/>
      <c r="O68" s="99"/>
      <c r="P68" s="62"/>
      <c r="Q68" s="49"/>
      <c r="R68" s="49">
        <v>5130</v>
      </c>
      <c r="S68" s="49"/>
      <c r="T68" s="85">
        <f t="shared" si="6"/>
        <v>5130</v>
      </c>
      <c r="U68" s="93"/>
      <c r="V68" s="131"/>
    </row>
    <row r="69" spans="1:23" ht="23.15" customHeight="1">
      <c r="A69" s="72">
        <v>6</v>
      </c>
      <c r="B69" s="60" t="s">
        <v>199</v>
      </c>
      <c r="C69" s="60"/>
      <c r="D69" s="60"/>
      <c r="E69" s="60"/>
      <c r="F69" s="60"/>
      <c r="G69" s="61"/>
      <c r="H69" s="61"/>
      <c r="I69" s="61"/>
      <c r="J69" s="61"/>
      <c r="K69" s="59"/>
      <c r="L69" s="60" t="s">
        <v>200</v>
      </c>
      <c r="M69" s="47"/>
      <c r="N69" s="62"/>
      <c r="O69" s="99"/>
      <c r="P69" s="62"/>
      <c r="Q69" s="49"/>
      <c r="R69" s="49">
        <v>1500</v>
      </c>
      <c r="S69" s="49"/>
      <c r="T69" s="85">
        <f t="shared" si="6"/>
        <v>1500</v>
      </c>
      <c r="U69" s="93"/>
      <c r="V69" s="131"/>
      <c r="W69" s="53">
        <f>34+6117+4687+1822</f>
        <v>12660</v>
      </c>
    </row>
    <row r="70" spans="1:23" ht="16" customHeight="1">
      <c r="A70" s="72">
        <v>7</v>
      </c>
      <c r="B70" s="60" t="s">
        <v>201</v>
      </c>
      <c r="C70" s="60"/>
      <c r="D70" s="60"/>
      <c r="E70" s="60"/>
      <c r="F70" s="60"/>
      <c r="G70" s="61"/>
      <c r="H70" s="61"/>
      <c r="I70" s="61"/>
      <c r="J70" s="61"/>
      <c r="K70" s="59"/>
      <c r="L70" s="60" t="s">
        <v>202</v>
      </c>
      <c r="M70" s="47"/>
      <c r="N70" s="62"/>
      <c r="O70" s="99"/>
      <c r="P70" s="62"/>
      <c r="Q70" s="49"/>
      <c r="R70" s="49">
        <v>284000</v>
      </c>
      <c r="S70" s="49"/>
      <c r="T70" s="85">
        <f t="shared" si="6"/>
        <v>284000</v>
      </c>
      <c r="U70" s="93"/>
      <c r="V70" s="131"/>
    </row>
    <row r="71" spans="1:23" ht="16" customHeight="1">
      <c r="A71" s="72"/>
      <c r="B71" s="60"/>
      <c r="C71" s="60"/>
      <c r="D71" s="60"/>
      <c r="E71" s="60"/>
      <c r="F71" s="60"/>
      <c r="G71" s="61"/>
      <c r="H71" s="61"/>
      <c r="I71" s="61"/>
      <c r="J71" s="61"/>
      <c r="K71" s="59"/>
      <c r="L71" s="60"/>
      <c r="M71" s="47"/>
      <c r="N71" s="62"/>
      <c r="O71" s="99"/>
      <c r="P71" s="62"/>
      <c r="Q71" s="49"/>
      <c r="R71" s="49"/>
      <c r="S71" s="49"/>
      <c r="T71" s="85">
        <f t="shared" si="6"/>
        <v>0</v>
      </c>
      <c r="U71" s="93"/>
      <c r="V71" s="131"/>
    </row>
    <row r="72" spans="1:23" s="84" customFormat="1" ht="22" customHeight="1">
      <c r="A72" s="78"/>
      <c r="B72" s="102" t="s">
        <v>203</v>
      </c>
      <c r="C72" s="102"/>
      <c r="D72" s="102"/>
      <c r="E72" s="102"/>
      <c r="F72" s="102"/>
      <c r="G72" s="80">
        <f>G57+G56+G45+G44+G26+G7+G4+G63+G53</f>
        <v>157504021.75999999</v>
      </c>
      <c r="H72" s="80"/>
      <c r="I72" s="80">
        <f t="shared" ref="I72:S72" si="7">I57+I56+I45+I44+I26+I7+I4+I63+I53</f>
        <v>127028951.12</v>
      </c>
      <c r="J72" s="80">
        <f t="shared" si="7"/>
        <v>126602819.12</v>
      </c>
      <c r="K72" s="80" t="e">
        <f t="shared" si="7"/>
        <v>#VALUE!</v>
      </c>
      <c r="L72" s="80"/>
      <c r="M72" s="80">
        <f t="shared" si="7"/>
        <v>0</v>
      </c>
      <c r="N72" s="80">
        <f t="shared" si="7"/>
        <v>0</v>
      </c>
      <c r="O72" s="144"/>
      <c r="P72" s="80">
        <f t="shared" si="7"/>
        <v>344214</v>
      </c>
      <c r="Q72" s="80">
        <f t="shared" si="7"/>
        <v>61168797</v>
      </c>
      <c r="R72" s="80">
        <f>R57+R56+R45+R44+R26+R7+R4+R63+R53</f>
        <v>46869231.799999997</v>
      </c>
      <c r="S72" s="80">
        <f t="shared" si="7"/>
        <v>18216000</v>
      </c>
      <c r="T72" s="80">
        <f>T57+T56+T45+T44+T26+T7+T4+T63+T53</f>
        <v>126598242.8</v>
      </c>
      <c r="U72" s="93"/>
      <c r="V72" s="131"/>
    </row>
    <row r="73" spans="1:23">
      <c r="A73" s="53"/>
      <c r="B73" s="111"/>
      <c r="C73" s="111"/>
      <c r="D73" s="111"/>
      <c r="E73" s="111"/>
      <c r="F73" s="111"/>
      <c r="K73" s="53"/>
      <c r="L73" s="111"/>
      <c r="N73" s="114"/>
      <c r="O73" s="145"/>
      <c r="P73" s="114"/>
      <c r="Q73" s="53"/>
      <c r="R73" s="53"/>
      <c r="S73" s="53"/>
    </row>
    <row r="74" spans="1:23">
      <c r="Q74" s="120"/>
      <c r="R74" s="120"/>
      <c r="S74" s="120"/>
    </row>
    <row r="75" spans="1:23">
      <c r="P75" s="121"/>
      <c r="Q75" s="122"/>
      <c r="R75" s="122"/>
      <c r="S75" s="122"/>
      <c r="T75" s="122"/>
    </row>
    <row r="76" spans="1:23">
      <c r="A76" s="53"/>
      <c r="B76" s="111"/>
      <c r="C76" s="111"/>
      <c r="D76" s="111"/>
      <c r="E76" s="111"/>
      <c r="F76" s="111"/>
      <c r="K76" s="53"/>
      <c r="L76" s="111"/>
      <c r="N76" s="114"/>
      <c r="O76" s="145"/>
      <c r="P76" s="123"/>
      <c r="Q76" s="124"/>
      <c r="R76" s="124"/>
      <c r="S76" s="125"/>
      <c r="T76" s="122"/>
    </row>
    <row r="77" spans="1:23">
      <c r="A77" s="53"/>
      <c r="B77" s="111"/>
      <c r="C77" s="111"/>
      <c r="D77" s="111"/>
      <c r="E77" s="111"/>
      <c r="F77" s="111"/>
      <c r="K77" s="53"/>
      <c r="L77" s="111"/>
      <c r="N77" s="114"/>
      <c r="O77" s="145"/>
      <c r="P77" s="114"/>
      <c r="Q77" s="110"/>
      <c r="R77" s="110"/>
      <c r="S77" s="53"/>
    </row>
    <row r="78" spans="1:23">
      <c r="A78" s="53"/>
      <c r="B78" s="111"/>
      <c r="C78" s="111"/>
      <c r="D78" s="111"/>
      <c r="E78" s="111"/>
      <c r="F78" s="111"/>
      <c r="K78" s="53"/>
      <c r="L78" s="111"/>
      <c r="N78" s="114"/>
      <c r="O78" s="145"/>
      <c r="P78" s="114"/>
      <c r="Q78" s="53"/>
      <c r="R78" s="53"/>
      <c r="S78" s="53"/>
    </row>
    <row r="79" spans="1:23">
      <c r="A79" s="53"/>
      <c r="B79" s="111"/>
      <c r="C79" s="111"/>
      <c r="D79" s="111"/>
      <c r="E79" s="111"/>
      <c r="F79" s="111"/>
      <c r="K79" s="53"/>
      <c r="L79" s="111"/>
      <c r="N79" s="114"/>
      <c r="O79" s="145"/>
      <c r="P79" s="114"/>
      <c r="T79" s="125"/>
    </row>
    <row r="80" spans="1:23">
      <c r="Q80" s="122"/>
    </row>
  </sheetData>
  <mergeCells count="24">
    <mergeCell ref="A42:A43"/>
    <mergeCell ref="B42:B43"/>
    <mergeCell ref="G42:G43"/>
    <mergeCell ref="N2:N3"/>
    <mergeCell ref="Q5:Q6"/>
    <mergeCell ref="E2:E3"/>
    <mergeCell ref="F2:F3"/>
    <mergeCell ref="C2:C3"/>
    <mergeCell ref="H2:H3"/>
    <mergeCell ref="D2:D3"/>
    <mergeCell ref="A1:U1"/>
    <mergeCell ref="A2:A3"/>
    <mergeCell ref="B2:B3"/>
    <mergeCell ref="G2:G3"/>
    <mergeCell ref="K2:K3"/>
    <mergeCell ref="L2:L3"/>
    <mergeCell ref="M2:M3"/>
    <mergeCell ref="P2:T2"/>
    <mergeCell ref="U2:U3"/>
    <mergeCell ref="V2:V3"/>
    <mergeCell ref="R5:R6"/>
    <mergeCell ref="T5:T6"/>
    <mergeCell ref="U5:U6"/>
    <mergeCell ref="E32:F32"/>
  </mergeCells>
  <phoneticPr fontId="3"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4"/>
  <sheetViews>
    <sheetView workbookViewId="0">
      <pane xSplit="2" ySplit="3" topLeftCell="C76" activePane="bottomRight" state="frozen"/>
      <selection pane="topRight" activeCell="C1" sqref="C1"/>
      <selection pane="bottomLeft" activeCell="A4" sqref="A4"/>
      <selection pane="bottomRight" activeCell="I63" sqref="I63"/>
    </sheetView>
  </sheetViews>
  <sheetFormatPr defaultColWidth="9.90625" defaultRowHeight="13"/>
  <cols>
    <col min="1" max="1" width="7.08984375" style="117" customWidth="1"/>
    <col min="2" max="2" width="19.90625" style="118" customWidth="1"/>
    <col min="3" max="3" width="14.81640625" style="118" customWidth="1"/>
    <col min="4" max="4" width="13" style="118" bestFit="1" customWidth="1"/>
    <col min="5" max="5" width="19.36328125" style="118" bestFit="1" customWidth="1"/>
    <col min="6" max="6" width="12.1796875" style="118" bestFit="1" customWidth="1"/>
    <col min="7" max="10" width="11.81640625" style="112" bestFit="1" customWidth="1"/>
    <col min="11" max="11" width="9" style="119" bestFit="1" customWidth="1"/>
    <col min="12" max="12" width="25.08984375" style="118" customWidth="1"/>
    <col min="13" max="13" width="13.90625" style="113" hidden="1" customWidth="1"/>
    <col min="14" max="14" width="14" style="120" hidden="1" customWidth="1"/>
    <col min="15" max="15" width="9.453125" style="112" bestFit="1" customWidth="1"/>
    <col min="16" max="16" width="14" style="146" customWidth="1"/>
    <col min="17" max="17" width="9" style="120" bestFit="1" customWidth="1"/>
    <col min="18" max="18" width="11" style="115" bestFit="1" customWidth="1"/>
    <col min="19" max="19" width="11.81640625" style="115" bestFit="1" customWidth="1"/>
    <col min="20" max="20" width="11" style="115" bestFit="1" customWidth="1"/>
    <col min="21" max="21" width="11.81640625" style="115" bestFit="1" customWidth="1"/>
    <col min="22" max="22" width="11.08984375" style="116" customWidth="1"/>
    <col min="23" max="23" width="11.08984375" style="114" customWidth="1"/>
    <col min="24" max="25" width="11.08984375" style="116" customWidth="1"/>
    <col min="26" max="26" width="20.453125" style="53" bestFit="1" customWidth="1"/>
    <col min="27" max="27" width="17.90625" style="53" bestFit="1" customWidth="1"/>
    <col min="28" max="28" width="20.08984375" style="53" bestFit="1" customWidth="1"/>
    <col min="29" max="261" width="9.90625" style="53"/>
    <col min="262" max="262" width="7.08984375" style="53" customWidth="1"/>
    <col min="263" max="265" width="19.90625" style="53" customWidth="1"/>
    <col min="266" max="268" width="13.453125" style="53" customWidth="1"/>
    <col min="269" max="269" width="13.90625" style="53" customWidth="1"/>
    <col min="270" max="270" width="28.08984375" style="53" customWidth="1"/>
    <col min="271" max="271" width="19.08984375" style="53" customWidth="1"/>
    <col min="272" max="272" width="25.08984375" style="53" customWidth="1"/>
    <col min="273" max="273" width="13.90625" style="53" customWidth="1"/>
    <col min="274" max="275" width="0" style="53" hidden="1" customWidth="1"/>
    <col min="276" max="276" width="12.36328125" style="53" bestFit="1" customWidth="1"/>
    <col min="277" max="277" width="14.453125" style="53" customWidth="1"/>
    <col min="278" max="278" width="14.453125" style="53" bestFit="1" customWidth="1"/>
    <col min="279" max="279" width="16.81640625" style="53" bestFit="1" customWidth="1"/>
    <col min="280" max="280" width="14.90625" style="53" customWidth="1"/>
    <col min="281" max="281" width="11.08984375" style="53" customWidth="1"/>
    <col min="282" max="282" width="20.453125" style="53" bestFit="1" customWidth="1"/>
    <col min="283" max="283" width="17.90625" style="53" bestFit="1" customWidth="1"/>
    <col min="284" max="284" width="20.08984375" style="53" bestFit="1" customWidth="1"/>
    <col min="285" max="517" width="9.90625" style="53"/>
    <col min="518" max="518" width="7.08984375" style="53" customWidth="1"/>
    <col min="519" max="521" width="19.90625" style="53" customWidth="1"/>
    <col min="522" max="524" width="13.453125" style="53" customWidth="1"/>
    <col min="525" max="525" width="13.90625" style="53" customWidth="1"/>
    <col min="526" max="526" width="28.08984375" style="53" customWidth="1"/>
    <col min="527" max="527" width="19.08984375" style="53" customWidth="1"/>
    <col min="528" max="528" width="25.08984375" style="53" customWidth="1"/>
    <col min="529" max="529" width="13.90625" style="53" customWidth="1"/>
    <col min="530" max="531" width="0" style="53" hidden="1" customWidth="1"/>
    <col min="532" max="532" width="12.36328125" style="53" bestFit="1" customWidth="1"/>
    <col min="533" max="533" width="14.453125" style="53" customWidth="1"/>
    <col min="534" max="534" width="14.453125" style="53" bestFit="1" customWidth="1"/>
    <col min="535" max="535" width="16.81640625" style="53" bestFit="1" customWidth="1"/>
    <col min="536" max="536" width="14.90625" style="53" customWidth="1"/>
    <col min="537" max="537" width="11.08984375" style="53" customWidth="1"/>
    <col min="538" max="538" width="20.453125" style="53" bestFit="1" customWidth="1"/>
    <col min="539" max="539" width="17.90625" style="53" bestFit="1" customWidth="1"/>
    <col min="540" max="540" width="20.08984375" style="53" bestFit="1" customWidth="1"/>
    <col min="541" max="773" width="9.90625" style="53"/>
    <col min="774" max="774" width="7.08984375" style="53" customWidth="1"/>
    <col min="775" max="777" width="19.90625" style="53" customWidth="1"/>
    <col min="778" max="780" width="13.453125" style="53" customWidth="1"/>
    <col min="781" max="781" width="13.90625" style="53" customWidth="1"/>
    <col min="782" max="782" width="28.08984375" style="53" customWidth="1"/>
    <col min="783" max="783" width="19.08984375" style="53" customWidth="1"/>
    <col min="784" max="784" width="25.08984375" style="53" customWidth="1"/>
    <col min="785" max="785" width="13.90625" style="53" customWidth="1"/>
    <col min="786" max="787" width="0" style="53" hidden="1" customWidth="1"/>
    <col min="788" max="788" width="12.36328125" style="53" bestFit="1" customWidth="1"/>
    <col min="789" max="789" width="14.453125" style="53" customWidth="1"/>
    <col min="790" max="790" width="14.453125" style="53" bestFit="1" customWidth="1"/>
    <col min="791" max="791" width="16.81640625" style="53" bestFit="1" customWidth="1"/>
    <col min="792" max="792" width="14.90625" style="53" customWidth="1"/>
    <col min="793" max="793" width="11.08984375" style="53" customWidth="1"/>
    <col min="794" max="794" width="20.453125" style="53" bestFit="1" customWidth="1"/>
    <col min="795" max="795" width="17.90625" style="53" bestFit="1" customWidth="1"/>
    <col min="796" max="796" width="20.08984375" style="53" bestFit="1" customWidth="1"/>
    <col min="797" max="1029" width="9.90625" style="53"/>
    <col min="1030" max="1030" width="7.08984375" style="53" customWidth="1"/>
    <col min="1031" max="1033" width="19.90625" style="53" customWidth="1"/>
    <col min="1034" max="1036" width="13.453125" style="53" customWidth="1"/>
    <col min="1037" max="1037" width="13.90625" style="53" customWidth="1"/>
    <col min="1038" max="1038" width="28.08984375" style="53" customWidth="1"/>
    <col min="1039" max="1039" width="19.08984375" style="53" customWidth="1"/>
    <col min="1040" max="1040" width="25.08984375" style="53" customWidth="1"/>
    <col min="1041" max="1041" width="13.90625" style="53" customWidth="1"/>
    <col min="1042" max="1043" width="0" style="53" hidden="1" customWidth="1"/>
    <col min="1044" max="1044" width="12.36328125" style="53" bestFit="1" customWidth="1"/>
    <col min="1045" max="1045" width="14.453125" style="53" customWidth="1"/>
    <col min="1046" max="1046" width="14.453125" style="53" bestFit="1" customWidth="1"/>
    <col min="1047" max="1047" width="16.81640625" style="53" bestFit="1" customWidth="1"/>
    <col min="1048" max="1048" width="14.90625" style="53" customWidth="1"/>
    <col min="1049" max="1049" width="11.08984375" style="53" customWidth="1"/>
    <col min="1050" max="1050" width="20.453125" style="53" bestFit="1" customWidth="1"/>
    <col min="1051" max="1051" width="17.90625" style="53" bestFit="1" customWidth="1"/>
    <col min="1052" max="1052" width="20.08984375" style="53" bestFit="1" customWidth="1"/>
    <col min="1053" max="1285" width="9.90625" style="53"/>
    <col min="1286" max="1286" width="7.08984375" style="53" customWidth="1"/>
    <col min="1287" max="1289" width="19.90625" style="53" customWidth="1"/>
    <col min="1290" max="1292" width="13.453125" style="53" customWidth="1"/>
    <col min="1293" max="1293" width="13.90625" style="53" customWidth="1"/>
    <col min="1294" max="1294" width="28.08984375" style="53" customWidth="1"/>
    <col min="1295" max="1295" width="19.08984375" style="53" customWidth="1"/>
    <col min="1296" max="1296" width="25.08984375" style="53" customWidth="1"/>
    <col min="1297" max="1297" width="13.90625" style="53" customWidth="1"/>
    <col min="1298" max="1299" width="0" style="53" hidden="1" customWidth="1"/>
    <col min="1300" max="1300" width="12.36328125" style="53" bestFit="1" customWidth="1"/>
    <col min="1301" max="1301" width="14.453125" style="53" customWidth="1"/>
    <col min="1302" max="1302" width="14.453125" style="53" bestFit="1" customWidth="1"/>
    <col min="1303" max="1303" width="16.81640625" style="53" bestFit="1" customWidth="1"/>
    <col min="1304" max="1304" width="14.90625" style="53" customWidth="1"/>
    <col min="1305" max="1305" width="11.08984375" style="53" customWidth="1"/>
    <col min="1306" max="1306" width="20.453125" style="53" bestFit="1" customWidth="1"/>
    <col min="1307" max="1307" width="17.90625" style="53" bestFit="1" customWidth="1"/>
    <col min="1308" max="1308" width="20.08984375" style="53" bestFit="1" customWidth="1"/>
    <col min="1309" max="1541" width="9.90625" style="53"/>
    <col min="1542" max="1542" width="7.08984375" style="53" customWidth="1"/>
    <col min="1543" max="1545" width="19.90625" style="53" customWidth="1"/>
    <col min="1546" max="1548" width="13.453125" style="53" customWidth="1"/>
    <col min="1549" max="1549" width="13.90625" style="53" customWidth="1"/>
    <col min="1550" max="1550" width="28.08984375" style="53" customWidth="1"/>
    <col min="1551" max="1551" width="19.08984375" style="53" customWidth="1"/>
    <col min="1552" max="1552" width="25.08984375" style="53" customWidth="1"/>
    <col min="1553" max="1553" width="13.90625" style="53" customWidth="1"/>
    <col min="1554" max="1555" width="0" style="53" hidden="1" customWidth="1"/>
    <col min="1556" max="1556" width="12.36328125" style="53" bestFit="1" customWidth="1"/>
    <col min="1557" max="1557" width="14.453125" style="53" customWidth="1"/>
    <col min="1558" max="1558" width="14.453125" style="53" bestFit="1" customWidth="1"/>
    <col min="1559" max="1559" width="16.81640625" style="53" bestFit="1" customWidth="1"/>
    <col min="1560" max="1560" width="14.90625" style="53" customWidth="1"/>
    <col min="1561" max="1561" width="11.08984375" style="53" customWidth="1"/>
    <col min="1562" max="1562" width="20.453125" style="53" bestFit="1" customWidth="1"/>
    <col min="1563" max="1563" width="17.90625" style="53" bestFit="1" customWidth="1"/>
    <col min="1564" max="1564" width="20.08984375" style="53" bestFit="1" customWidth="1"/>
    <col min="1565" max="1797" width="9.90625" style="53"/>
    <col min="1798" max="1798" width="7.08984375" style="53" customWidth="1"/>
    <col min="1799" max="1801" width="19.90625" style="53" customWidth="1"/>
    <col min="1802" max="1804" width="13.453125" style="53" customWidth="1"/>
    <col min="1805" max="1805" width="13.90625" style="53" customWidth="1"/>
    <col min="1806" max="1806" width="28.08984375" style="53" customWidth="1"/>
    <col min="1807" max="1807" width="19.08984375" style="53" customWidth="1"/>
    <col min="1808" max="1808" width="25.08984375" style="53" customWidth="1"/>
    <col min="1809" max="1809" width="13.90625" style="53" customWidth="1"/>
    <col min="1810" max="1811" width="0" style="53" hidden="1" customWidth="1"/>
    <col min="1812" max="1812" width="12.36328125" style="53" bestFit="1" customWidth="1"/>
    <col min="1813" max="1813" width="14.453125" style="53" customWidth="1"/>
    <col min="1814" max="1814" width="14.453125" style="53" bestFit="1" customWidth="1"/>
    <col min="1815" max="1815" width="16.81640625" style="53" bestFit="1" customWidth="1"/>
    <col min="1816" max="1816" width="14.90625" style="53" customWidth="1"/>
    <col min="1817" max="1817" width="11.08984375" style="53" customWidth="1"/>
    <col min="1818" max="1818" width="20.453125" style="53" bestFit="1" customWidth="1"/>
    <col min="1819" max="1819" width="17.90625" style="53" bestFit="1" customWidth="1"/>
    <col min="1820" max="1820" width="20.08984375" style="53" bestFit="1" customWidth="1"/>
    <col min="1821" max="2053" width="9.90625" style="53"/>
    <col min="2054" max="2054" width="7.08984375" style="53" customWidth="1"/>
    <col min="2055" max="2057" width="19.90625" style="53" customWidth="1"/>
    <col min="2058" max="2060" width="13.453125" style="53" customWidth="1"/>
    <col min="2061" max="2061" width="13.90625" style="53" customWidth="1"/>
    <col min="2062" max="2062" width="28.08984375" style="53" customWidth="1"/>
    <col min="2063" max="2063" width="19.08984375" style="53" customWidth="1"/>
    <col min="2064" max="2064" width="25.08984375" style="53" customWidth="1"/>
    <col min="2065" max="2065" width="13.90625" style="53" customWidth="1"/>
    <col min="2066" max="2067" width="0" style="53" hidden="1" customWidth="1"/>
    <col min="2068" max="2068" width="12.36328125" style="53" bestFit="1" customWidth="1"/>
    <col min="2069" max="2069" width="14.453125" style="53" customWidth="1"/>
    <col min="2070" max="2070" width="14.453125" style="53" bestFit="1" customWidth="1"/>
    <col min="2071" max="2071" width="16.81640625" style="53" bestFit="1" customWidth="1"/>
    <col min="2072" max="2072" width="14.90625" style="53" customWidth="1"/>
    <col min="2073" max="2073" width="11.08984375" style="53" customWidth="1"/>
    <col min="2074" max="2074" width="20.453125" style="53" bestFit="1" customWidth="1"/>
    <col min="2075" max="2075" width="17.90625" style="53" bestFit="1" customWidth="1"/>
    <col min="2076" max="2076" width="20.08984375" style="53" bestFit="1" customWidth="1"/>
    <col min="2077" max="2309" width="9.90625" style="53"/>
    <col min="2310" max="2310" width="7.08984375" style="53" customWidth="1"/>
    <col min="2311" max="2313" width="19.90625" style="53" customWidth="1"/>
    <col min="2314" max="2316" width="13.453125" style="53" customWidth="1"/>
    <col min="2317" max="2317" width="13.90625" style="53" customWidth="1"/>
    <col min="2318" max="2318" width="28.08984375" style="53" customWidth="1"/>
    <col min="2319" max="2319" width="19.08984375" style="53" customWidth="1"/>
    <col min="2320" max="2320" width="25.08984375" style="53" customWidth="1"/>
    <col min="2321" max="2321" width="13.90625" style="53" customWidth="1"/>
    <col min="2322" max="2323" width="0" style="53" hidden="1" customWidth="1"/>
    <col min="2324" max="2324" width="12.36328125" style="53" bestFit="1" customWidth="1"/>
    <col min="2325" max="2325" width="14.453125" style="53" customWidth="1"/>
    <col min="2326" max="2326" width="14.453125" style="53" bestFit="1" customWidth="1"/>
    <col min="2327" max="2327" width="16.81640625" style="53" bestFit="1" customWidth="1"/>
    <col min="2328" max="2328" width="14.90625" style="53" customWidth="1"/>
    <col min="2329" max="2329" width="11.08984375" style="53" customWidth="1"/>
    <col min="2330" max="2330" width="20.453125" style="53" bestFit="1" customWidth="1"/>
    <col min="2331" max="2331" width="17.90625" style="53" bestFit="1" customWidth="1"/>
    <col min="2332" max="2332" width="20.08984375" style="53" bestFit="1" customWidth="1"/>
    <col min="2333" max="2565" width="9.90625" style="53"/>
    <col min="2566" max="2566" width="7.08984375" style="53" customWidth="1"/>
    <col min="2567" max="2569" width="19.90625" style="53" customWidth="1"/>
    <col min="2570" max="2572" width="13.453125" style="53" customWidth="1"/>
    <col min="2573" max="2573" width="13.90625" style="53" customWidth="1"/>
    <col min="2574" max="2574" width="28.08984375" style="53" customWidth="1"/>
    <col min="2575" max="2575" width="19.08984375" style="53" customWidth="1"/>
    <col min="2576" max="2576" width="25.08984375" style="53" customWidth="1"/>
    <col min="2577" max="2577" width="13.90625" style="53" customWidth="1"/>
    <col min="2578" max="2579" width="0" style="53" hidden="1" customWidth="1"/>
    <col min="2580" max="2580" width="12.36328125" style="53" bestFit="1" customWidth="1"/>
    <col min="2581" max="2581" width="14.453125" style="53" customWidth="1"/>
    <col min="2582" max="2582" width="14.453125" style="53" bestFit="1" customWidth="1"/>
    <col min="2583" max="2583" width="16.81640625" style="53" bestFit="1" customWidth="1"/>
    <col min="2584" max="2584" width="14.90625" style="53" customWidth="1"/>
    <col min="2585" max="2585" width="11.08984375" style="53" customWidth="1"/>
    <col min="2586" max="2586" width="20.453125" style="53" bestFit="1" customWidth="1"/>
    <col min="2587" max="2587" width="17.90625" style="53" bestFit="1" customWidth="1"/>
    <col min="2588" max="2588" width="20.08984375" style="53" bestFit="1" customWidth="1"/>
    <col min="2589" max="2821" width="9.90625" style="53"/>
    <col min="2822" max="2822" width="7.08984375" style="53" customWidth="1"/>
    <col min="2823" max="2825" width="19.90625" style="53" customWidth="1"/>
    <col min="2826" max="2828" width="13.453125" style="53" customWidth="1"/>
    <col min="2829" max="2829" width="13.90625" style="53" customWidth="1"/>
    <col min="2830" max="2830" width="28.08984375" style="53" customWidth="1"/>
    <col min="2831" max="2831" width="19.08984375" style="53" customWidth="1"/>
    <col min="2832" max="2832" width="25.08984375" style="53" customWidth="1"/>
    <col min="2833" max="2833" width="13.90625" style="53" customWidth="1"/>
    <col min="2834" max="2835" width="0" style="53" hidden="1" customWidth="1"/>
    <col min="2836" max="2836" width="12.36328125" style="53" bestFit="1" customWidth="1"/>
    <col min="2837" max="2837" width="14.453125" style="53" customWidth="1"/>
    <col min="2838" max="2838" width="14.453125" style="53" bestFit="1" customWidth="1"/>
    <col min="2839" max="2839" width="16.81640625" style="53" bestFit="1" customWidth="1"/>
    <col min="2840" max="2840" width="14.90625" style="53" customWidth="1"/>
    <col min="2841" max="2841" width="11.08984375" style="53" customWidth="1"/>
    <col min="2842" max="2842" width="20.453125" style="53" bestFit="1" customWidth="1"/>
    <col min="2843" max="2843" width="17.90625" style="53" bestFit="1" customWidth="1"/>
    <col min="2844" max="2844" width="20.08984375" style="53" bestFit="1" customWidth="1"/>
    <col min="2845" max="3077" width="9.90625" style="53"/>
    <col min="3078" max="3078" width="7.08984375" style="53" customWidth="1"/>
    <col min="3079" max="3081" width="19.90625" style="53" customWidth="1"/>
    <col min="3082" max="3084" width="13.453125" style="53" customWidth="1"/>
    <col min="3085" max="3085" width="13.90625" style="53" customWidth="1"/>
    <col min="3086" max="3086" width="28.08984375" style="53" customWidth="1"/>
    <col min="3087" max="3087" width="19.08984375" style="53" customWidth="1"/>
    <col min="3088" max="3088" width="25.08984375" style="53" customWidth="1"/>
    <col min="3089" max="3089" width="13.90625" style="53" customWidth="1"/>
    <col min="3090" max="3091" width="0" style="53" hidden="1" customWidth="1"/>
    <col min="3092" max="3092" width="12.36328125" style="53" bestFit="1" customWidth="1"/>
    <col min="3093" max="3093" width="14.453125" style="53" customWidth="1"/>
    <col min="3094" max="3094" width="14.453125" style="53" bestFit="1" customWidth="1"/>
    <col min="3095" max="3095" width="16.81640625" style="53" bestFit="1" customWidth="1"/>
    <col min="3096" max="3096" width="14.90625" style="53" customWidth="1"/>
    <col min="3097" max="3097" width="11.08984375" style="53" customWidth="1"/>
    <col min="3098" max="3098" width="20.453125" style="53" bestFit="1" customWidth="1"/>
    <col min="3099" max="3099" width="17.90625" style="53" bestFit="1" customWidth="1"/>
    <col min="3100" max="3100" width="20.08984375" style="53" bestFit="1" customWidth="1"/>
    <col min="3101" max="3333" width="9.90625" style="53"/>
    <col min="3334" max="3334" width="7.08984375" style="53" customWidth="1"/>
    <col min="3335" max="3337" width="19.90625" style="53" customWidth="1"/>
    <col min="3338" max="3340" width="13.453125" style="53" customWidth="1"/>
    <col min="3341" max="3341" width="13.90625" style="53" customWidth="1"/>
    <col min="3342" max="3342" width="28.08984375" style="53" customWidth="1"/>
    <col min="3343" max="3343" width="19.08984375" style="53" customWidth="1"/>
    <col min="3344" max="3344" width="25.08984375" style="53" customWidth="1"/>
    <col min="3345" max="3345" width="13.90625" style="53" customWidth="1"/>
    <col min="3346" max="3347" width="0" style="53" hidden="1" customWidth="1"/>
    <col min="3348" max="3348" width="12.36328125" style="53" bestFit="1" customWidth="1"/>
    <col min="3349" max="3349" width="14.453125" style="53" customWidth="1"/>
    <col min="3350" max="3350" width="14.453125" style="53" bestFit="1" customWidth="1"/>
    <col min="3351" max="3351" width="16.81640625" style="53" bestFit="1" customWidth="1"/>
    <col min="3352" max="3352" width="14.90625" style="53" customWidth="1"/>
    <col min="3353" max="3353" width="11.08984375" style="53" customWidth="1"/>
    <col min="3354" max="3354" width="20.453125" style="53" bestFit="1" customWidth="1"/>
    <col min="3355" max="3355" width="17.90625" style="53" bestFit="1" customWidth="1"/>
    <col min="3356" max="3356" width="20.08984375" style="53" bestFit="1" customWidth="1"/>
    <col min="3357" max="3589" width="9.90625" style="53"/>
    <col min="3590" max="3590" width="7.08984375" style="53" customWidth="1"/>
    <col min="3591" max="3593" width="19.90625" style="53" customWidth="1"/>
    <col min="3594" max="3596" width="13.453125" style="53" customWidth="1"/>
    <col min="3597" max="3597" width="13.90625" style="53" customWidth="1"/>
    <col min="3598" max="3598" width="28.08984375" style="53" customWidth="1"/>
    <col min="3599" max="3599" width="19.08984375" style="53" customWidth="1"/>
    <col min="3600" max="3600" width="25.08984375" style="53" customWidth="1"/>
    <col min="3601" max="3601" width="13.90625" style="53" customWidth="1"/>
    <col min="3602" max="3603" width="0" style="53" hidden="1" customWidth="1"/>
    <col min="3604" max="3604" width="12.36328125" style="53" bestFit="1" customWidth="1"/>
    <col min="3605" max="3605" width="14.453125" style="53" customWidth="1"/>
    <col min="3606" max="3606" width="14.453125" style="53" bestFit="1" customWidth="1"/>
    <col min="3607" max="3607" width="16.81640625" style="53" bestFit="1" customWidth="1"/>
    <col min="3608" max="3608" width="14.90625" style="53" customWidth="1"/>
    <col min="3609" max="3609" width="11.08984375" style="53" customWidth="1"/>
    <col min="3610" max="3610" width="20.453125" style="53" bestFit="1" customWidth="1"/>
    <col min="3611" max="3611" width="17.90625" style="53" bestFit="1" customWidth="1"/>
    <col min="3612" max="3612" width="20.08984375" style="53" bestFit="1" customWidth="1"/>
    <col min="3613" max="3845" width="9.90625" style="53"/>
    <col min="3846" max="3846" width="7.08984375" style="53" customWidth="1"/>
    <col min="3847" max="3849" width="19.90625" style="53" customWidth="1"/>
    <col min="3850" max="3852" width="13.453125" style="53" customWidth="1"/>
    <col min="3853" max="3853" width="13.90625" style="53" customWidth="1"/>
    <col min="3854" max="3854" width="28.08984375" style="53" customWidth="1"/>
    <col min="3855" max="3855" width="19.08984375" style="53" customWidth="1"/>
    <col min="3856" max="3856" width="25.08984375" style="53" customWidth="1"/>
    <col min="3857" max="3857" width="13.90625" style="53" customWidth="1"/>
    <col min="3858" max="3859" width="0" style="53" hidden="1" customWidth="1"/>
    <col min="3860" max="3860" width="12.36328125" style="53" bestFit="1" customWidth="1"/>
    <col min="3861" max="3861" width="14.453125" style="53" customWidth="1"/>
    <col min="3862" max="3862" width="14.453125" style="53" bestFit="1" customWidth="1"/>
    <col min="3863" max="3863" width="16.81640625" style="53" bestFit="1" customWidth="1"/>
    <col min="3864" max="3864" width="14.90625" style="53" customWidth="1"/>
    <col min="3865" max="3865" width="11.08984375" style="53" customWidth="1"/>
    <col min="3866" max="3866" width="20.453125" style="53" bestFit="1" customWidth="1"/>
    <col min="3867" max="3867" width="17.90625" style="53" bestFit="1" customWidth="1"/>
    <col min="3868" max="3868" width="20.08984375" style="53" bestFit="1" customWidth="1"/>
    <col min="3869" max="4101" width="9.90625" style="53"/>
    <col min="4102" max="4102" width="7.08984375" style="53" customWidth="1"/>
    <col min="4103" max="4105" width="19.90625" style="53" customWidth="1"/>
    <col min="4106" max="4108" width="13.453125" style="53" customWidth="1"/>
    <col min="4109" max="4109" width="13.90625" style="53" customWidth="1"/>
    <col min="4110" max="4110" width="28.08984375" style="53" customWidth="1"/>
    <col min="4111" max="4111" width="19.08984375" style="53" customWidth="1"/>
    <col min="4112" max="4112" width="25.08984375" style="53" customWidth="1"/>
    <col min="4113" max="4113" width="13.90625" style="53" customWidth="1"/>
    <col min="4114" max="4115" width="0" style="53" hidden="1" customWidth="1"/>
    <col min="4116" max="4116" width="12.36328125" style="53" bestFit="1" customWidth="1"/>
    <col min="4117" max="4117" width="14.453125" style="53" customWidth="1"/>
    <col min="4118" max="4118" width="14.453125" style="53" bestFit="1" customWidth="1"/>
    <col min="4119" max="4119" width="16.81640625" style="53" bestFit="1" customWidth="1"/>
    <col min="4120" max="4120" width="14.90625" style="53" customWidth="1"/>
    <col min="4121" max="4121" width="11.08984375" style="53" customWidth="1"/>
    <col min="4122" max="4122" width="20.453125" style="53" bestFit="1" customWidth="1"/>
    <col min="4123" max="4123" width="17.90625" style="53" bestFit="1" customWidth="1"/>
    <col min="4124" max="4124" width="20.08984375" style="53" bestFit="1" customWidth="1"/>
    <col min="4125" max="4357" width="9.90625" style="53"/>
    <col min="4358" max="4358" width="7.08984375" style="53" customWidth="1"/>
    <col min="4359" max="4361" width="19.90625" style="53" customWidth="1"/>
    <col min="4362" max="4364" width="13.453125" style="53" customWidth="1"/>
    <col min="4365" max="4365" width="13.90625" style="53" customWidth="1"/>
    <col min="4366" max="4366" width="28.08984375" style="53" customWidth="1"/>
    <col min="4367" max="4367" width="19.08984375" style="53" customWidth="1"/>
    <col min="4368" max="4368" width="25.08984375" style="53" customWidth="1"/>
    <col min="4369" max="4369" width="13.90625" style="53" customWidth="1"/>
    <col min="4370" max="4371" width="0" style="53" hidden="1" customWidth="1"/>
    <col min="4372" max="4372" width="12.36328125" style="53" bestFit="1" customWidth="1"/>
    <col min="4373" max="4373" width="14.453125" style="53" customWidth="1"/>
    <col min="4374" max="4374" width="14.453125" style="53" bestFit="1" customWidth="1"/>
    <col min="4375" max="4375" width="16.81640625" style="53" bestFit="1" customWidth="1"/>
    <col min="4376" max="4376" width="14.90625" style="53" customWidth="1"/>
    <col min="4377" max="4377" width="11.08984375" style="53" customWidth="1"/>
    <col min="4378" max="4378" width="20.453125" style="53" bestFit="1" customWidth="1"/>
    <col min="4379" max="4379" width="17.90625" style="53" bestFit="1" customWidth="1"/>
    <col min="4380" max="4380" width="20.08984375" style="53" bestFit="1" customWidth="1"/>
    <col min="4381" max="4613" width="9.90625" style="53"/>
    <col min="4614" max="4614" width="7.08984375" style="53" customWidth="1"/>
    <col min="4615" max="4617" width="19.90625" style="53" customWidth="1"/>
    <col min="4618" max="4620" width="13.453125" style="53" customWidth="1"/>
    <col min="4621" max="4621" width="13.90625" style="53" customWidth="1"/>
    <col min="4622" max="4622" width="28.08984375" style="53" customWidth="1"/>
    <col min="4623" max="4623" width="19.08984375" style="53" customWidth="1"/>
    <col min="4624" max="4624" width="25.08984375" style="53" customWidth="1"/>
    <col min="4625" max="4625" width="13.90625" style="53" customWidth="1"/>
    <col min="4626" max="4627" width="0" style="53" hidden="1" customWidth="1"/>
    <col min="4628" max="4628" width="12.36328125" style="53" bestFit="1" customWidth="1"/>
    <col min="4629" max="4629" width="14.453125" style="53" customWidth="1"/>
    <col min="4630" max="4630" width="14.453125" style="53" bestFit="1" customWidth="1"/>
    <col min="4631" max="4631" width="16.81640625" style="53" bestFit="1" customWidth="1"/>
    <col min="4632" max="4632" width="14.90625" style="53" customWidth="1"/>
    <col min="4633" max="4633" width="11.08984375" style="53" customWidth="1"/>
    <col min="4634" max="4634" width="20.453125" style="53" bestFit="1" customWidth="1"/>
    <col min="4635" max="4635" width="17.90625" style="53" bestFit="1" customWidth="1"/>
    <col min="4636" max="4636" width="20.08984375" style="53" bestFit="1" customWidth="1"/>
    <col min="4637" max="4869" width="9.90625" style="53"/>
    <col min="4870" max="4870" width="7.08984375" style="53" customWidth="1"/>
    <col min="4871" max="4873" width="19.90625" style="53" customWidth="1"/>
    <col min="4874" max="4876" width="13.453125" style="53" customWidth="1"/>
    <col min="4877" max="4877" width="13.90625" style="53" customWidth="1"/>
    <col min="4878" max="4878" width="28.08984375" style="53" customWidth="1"/>
    <col min="4879" max="4879" width="19.08984375" style="53" customWidth="1"/>
    <col min="4880" max="4880" width="25.08984375" style="53" customWidth="1"/>
    <col min="4881" max="4881" width="13.90625" style="53" customWidth="1"/>
    <col min="4882" max="4883" width="0" style="53" hidden="1" customWidth="1"/>
    <col min="4884" max="4884" width="12.36328125" style="53" bestFit="1" customWidth="1"/>
    <col min="4885" max="4885" width="14.453125" style="53" customWidth="1"/>
    <col min="4886" max="4886" width="14.453125" style="53" bestFit="1" customWidth="1"/>
    <col min="4887" max="4887" width="16.81640625" style="53" bestFit="1" customWidth="1"/>
    <col min="4888" max="4888" width="14.90625" style="53" customWidth="1"/>
    <col min="4889" max="4889" width="11.08984375" style="53" customWidth="1"/>
    <col min="4890" max="4890" width="20.453125" style="53" bestFit="1" customWidth="1"/>
    <col min="4891" max="4891" width="17.90625" style="53" bestFit="1" customWidth="1"/>
    <col min="4892" max="4892" width="20.08984375" style="53" bestFit="1" customWidth="1"/>
    <col min="4893" max="5125" width="9.90625" style="53"/>
    <col min="5126" max="5126" width="7.08984375" style="53" customWidth="1"/>
    <col min="5127" max="5129" width="19.90625" style="53" customWidth="1"/>
    <col min="5130" max="5132" width="13.453125" style="53" customWidth="1"/>
    <col min="5133" max="5133" width="13.90625" style="53" customWidth="1"/>
    <col min="5134" max="5134" width="28.08984375" style="53" customWidth="1"/>
    <col min="5135" max="5135" width="19.08984375" style="53" customWidth="1"/>
    <col min="5136" max="5136" width="25.08984375" style="53" customWidth="1"/>
    <col min="5137" max="5137" width="13.90625" style="53" customWidth="1"/>
    <col min="5138" max="5139" width="0" style="53" hidden="1" customWidth="1"/>
    <col min="5140" max="5140" width="12.36328125" style="53" bestFit="1" customWidth="1"/>
    <col min="5141" max="5141" width="14.453125" style="53" customWidth="1"/>
    <col min="5142" max="5142" width="14.453125" style="53" bestFit="1" customWidth="1"/>
    <col min="5143" max="5143" width="16.81640625" style="53" bestFit="1" customWidth="1"/>
    <col min="5144" max="5144" width="14.90625" style="53" customWidth="1"/>
    <col min="5145" max="5145" width="11.08984375" style="53" customWidth="1"/>
    <col min="5146" max="5146" width="20.453125" style="53" bestFit="1" customWidth="1"/>
    <col min="5147" max="5147" width="17.90625" style="53" bestFit="1" customWidth="1"/>
    <col min="5148" max="5148" width="20.08984375" style="53" bestFit="1" customWidth="1"/>
    <col min="5149" max="5381" width="9.90625" style="53"/>
    <col min="5382" max="5382" width="7.08984375" style="53" customWidth="1"/>
    <col min="5383" max="5385" width="19.90625" style="53" customWidth="1"/>
    <col min="5386" max="5388" width="13.453125" style="53" customWidth="1"/>
    <col min="5389" max="5389" width="13.90625" style="53" customWidth="1"/>
    <col min="5390" max="5390" width="28.08984375" style="53" customWidth="1"/>
    <col min="5391" max="5391" width="19.08984375" style="53" customWidth="1"/>
    <col min="5392" max="5392" width="25.08984375" style="53" customWidth="1"/>
    <col min="5393" max="5393" width="13.90625" style="53" customWidth="1"/>
    <col min="5394" max="5395" width="0" style="53" hidden="1" customWidth="1"/>
    <col min="5396" max="5396" width="12.36328125" style="53" bestFit="1" customWidth="1"/>
    <col min="5397" max="5397" width="14.453125" style="53" customWidth="1"/>
    <col min="5398" max="5398" width="14.453125" style="53" bestFit="1" customWidth="1"/>
    <col min="5399" max="5399" width="16.81640625" style="53" bestFit="1" customWidth="1"/>
    <col min="5400" max="5400" width="14.90625" style="53" customWidth="1"/>
    <col min="5401" max="5401" width="11.08984375" style="53" customWidth="1"/>
    <col min="5402" max="5402" width="20.453125" style="53" bestFit="1" customWidth="1"/>
    <col min="5403" max="5403" width="17.90625" style="53" bestFit="1" customWidth="1"/>
    <col min="5404" max="5404" width="20.08984375" style="53" bestFit="1" customWidth="1"/>
    <col min="5405" max="5637" width="9.90625" style="53"/>
    <col min="5638" max="5638" width="7.08984375" style="53" customWidth="1"/>
    <col min="5639" max="5641" width="19.90625" style="53" customWidth="1"/>
    <col min="5642" max="5644" width="13.453125" style="53" customWidth="1"/>
    <col min="5645" max="5645" width="13.90625" style="53" customWidth="1"/>
    <col min="5646" max="5646" width="28.08984375" style="53" customWidth="1"/>
    <col min="5647" max="5647" width="19.08984375" style="53" customWidth="1"/>
    <col min="5648" max="5648" width="25.08984375" style="53" customWidth="1"/>
    <col min="5649" max="5649" width="13.90625" style="53" customWidth="1"/>
    <col min="5650" max="5651" width="0" style="53" hidden="1" customWidth="1"/>
    <col min="5652" max="5652" width="12.36328125" style="53" bestFit="1" customWidth="1"/>
    <col min="5653" max="5653" width="14.453125" style="53" customWidth="1"/>
    <col min="5654" max="5654" width="14.453125" style="53" bestFit="1" customWidth="1"/>
    <col min="5655" max="5655" width="16.81640625" style="53" bestFit="1" customWidth="1"/>
    <col min="5656" max="5656" width="14.90625" style="53" customWidth="1"/>
    <col min="5657" max="5657" width="11.08984375" style="53" customWidth="1"/>
    <col min="5658" max="5658" width="20.453125" style="53" bestFit="1" customWidth="1"/>
    <col min="5659" max="5659" width="17.90625" style="53" bestFit="1" customWidth="1"/>
    <col min="5660" max="5660" width="20.08984375" style="53" bestFit="1" customWidth="1"/>
    <col min="5661" max="5893" width="9.90625" style="53"/>
    <col min="5894" max="5894" width="7.08984375" style="53" customWidth="1"/>
    <col min="5895" max="5897" width="19.90625" style="53" customWidth="1"/>
    <col min="5898" max="5900" width="13.453125" style="53" customWidth="1"/>
    <col min="5901" max="5901" width="13.90625" style="53" customWidth="1"/>
    <col min="5902" max="5902" width="28.08984375" style="53" customWidth="1"/>
    <col min="5903" max="5903" width="19.08984375" style="53" customWidth="1"/>
    <col min="5904" max="5904" width="25.08984375" style="53" customWidth="1"/>
    <col min="5905" max="5905" width="13.90625" style="53" customWidth="1"/>
    <col min="5906" max="5907" width="0" style="53" hidden="1" customWidth="1"/>
    <col min="5908" max="5908" width="12.36328125" style="53" bestFit="1" customWidth="1"/>
    <col min="5909" max="5909" width="14.453125" style="53" customWidth="1"/>
    <col min="5910" max="5910" width="14.453125" style="53" bestFit="1" customWidth="1"/>
    <col min="5911" max="5911" width="16.81640625" style="53" bestFit="1" customWidth="1"/>
    <col min="5912" max="5912" width="14.90625" style="53" customWidth="1"/>
    <col min="5913" max="5913" width="11.08984375" style="53" customWidth="1"/>
    <col min="5914" max="5914" width="20.453125" style="53" bestFit="1" customWidth="1"/>
    <col min="5915" max="5915" width="17.90625" style="53" bestFit="1" customWidth="1"/>
    <col min="5916" max="5916" width="20.08984375" style="53" bestFit="1" customWidth="1"/>
    <col min="5917" max="6149" width="9.90625" style="53"/>
    <col min="6150" max="6150" width="7.08984375" style="53" customWidth="1"/>
    <col min="6151" max="6153" width="19.90625" style="53" customWidth="1"/>
    <col min="6154" max="6156" width="13.453125" style="53" customWidth="1"/>
    <col min="6157" max="6157" width="13.90625" style="53" customWidth="1"/>
    <col min="6158" max="6158" width="28.08984375" style="53" customWidth="1"/>
    <col min="6159" max="6159" width="19.08984375" style="53" customWidth="1"/>
    <col min="6160" max="6160" width="25.08984375" style="53" customWidth="1"/>
    <col min="6161" max="6161" width="13.90625" style="53" customWidth="1"/>
    <col min="6162" max="6163" width="0" style="53" hidden="1" customWidth="1"/>
    <col min="6164" max="6164" width="12.36328125" style="53" bestFit="1" customWidth="1"/>
    <col min="6165" max="6165" width="14.453125" style="53" customWidth="1"/>
    <col min="6166" max="6166" width="14.453125" style="53" bestFit="1" customWidth="1"/>
    <col min="6167" max="6167" width="16.81640625" style="53" bestFit="1" customWidth="1"/>
    <col min="6168" max="6168" width="14.90625" style="53" customWidth="1"/>
    <col min="6169" max="6169" width="11.08984375" style="53" customWidth="1"/>
    <col min="6170" max="6170" width="20.453125" style="53" bestFit="1" customWidth="1"/>
    <col min="6171" max="6171" width="17.90625" style="53" bestFit="1" customWidth="1"/>
    <col min="6172" max="6172" width="20.08984375" style="53" bestFit="1" customWidth="1"/>
    <col min="6173" max="6405" width="9.90625" style="53"/>
    <col min="6406" max="6406" width="7.08984375" style="53" customWidth="1"/>
    <col min="6407" max="6409" width="19.90625" style="53" customWidth="1"/>
    <col min="6410" max="6412" width="13.453125" style="53" customWidth="1"/>
    <col min="6413" max="6413" width="13.90625" style="53" customWidth="1"/>
    <col min="6414" max="6414" width="28.08984375" style="53" customWidth="1"/>
    <col min="6415" max="6415" width="19.08984375" style="53" customWidth="1"/>
    <col min="6416" max="6416" width="25.08984375" style="53" customWidth="1"/>
    <col min="6417" max="6417" width="13.90625" style="53" customWidth="1"/>
    <col min="6418" max="6419" width="0" style="53" hidden="1" customWidth="1"/>
    <col min="6420" max="6420" width="12.36328125" style="53" bestFit="1" customWidth="1"/>
    <col min="6421" max="6421" width="14.453125" style="53" customWidth="1"/>
    <col min="6422" max="6422" width="14.453125" style="53" bestFit="1" customWidth="1"/>
    <col min="6423" max="6423" width="16.81640625" style="53" bestFit="1" customWidth="1"/>
    <col min="6424" max="6424" width="14.90625" style="53" customWidth="1"/>
    <col min="6425" max="6425" width="11.08984375" style="53" customWidth="1"/>
    <col min="6426" max="6426" width="20.453125" style="53" bestFit="1" customWidth="1"/>
    <col min="6427" max="6427" width="17.90625" style="53" bestFit="1" customWidth="1"/>
    <col min="6428" max="6428" width="20.08984375" style="53" bestFit="1" customWidth="1"/>
    <col min="6429" max="6661" width="9.90625" style="53"/>
    <col min="6662" max="6662" width="7.08984375" style="53" customWidth="1"/>
    <col min="6663" max="6665" width="19.90625" style="53" customWidth="1"/>
    <col min="6666" max="6668" width="13.453125" style="53" customWidth="1"/>
    <col min="6669" max="6669" width="13.90625" style="53" customWidth="1"/>
    <col min="6670" max="6670" width="28.08984375" style="53" customWidth="1"/>
    <col min="6671" max="6671" width="19.08984375" style="53" customWidth="1"/>
    <col min="6672" max="6672" width="25.08984375" style="53" customWidth="1"/>
    <col min="6673" max="6673" width="13.90625" style="53" customWidth="1"/>
    <col min="6674" max="6675" width="0" style="53" hidden="1" customWidth="1"/>
    <col min="6676" max="6676" width="12.36328125" style="53" bestFit="1" customWidth="1"/>
    <col min="6677" max="6677" width="14.453125" style="53" customWidth="1"/>
    <col min="6678" max="6678" width="14.453125" style="53" bestFit="1" customWidth="1"/>
    <col min="6679" max="6679" width="16.81640625" style="53" bestFit="1" customWidth="1"/>
    <col min="6680" max="6680" width="14.90625" style="53" customWidth="1"/>
    <col min="6681" max="6681" width="11.08984375" style="53" customWidth="1"/>
    <col min="6682" max="6682" width="20.453125" style="53" bestFit="1" customWidth="1"/>
    <col min="6683" max="6683" width="17.90625" style="53" bestFit="1" customWidth="1"/>
    <col min="6684" max="6684" width="20.08984375" style="53" bestFit="1" customWidth="1"/>
    <col min="6685" max="6917" width="9.90625" style="53"/>
    <col min="6918" max="6918" width="7.08984375" style="53" customWidth="1"/>
    <col min="6919" max="6921" width="19.90625" style="53" customWidth="1"/>
    <col min="6922" max="6924" width="13.453125" style="53" customWidth="1"/>
    <col min="6925" max="6925" width="13.90625" style="53" customWidth="1"/>
    <col min="6926" max="6926" width="28.08984375" style="53" customWidth="1"/>
    <col min="6927" max="6927" width="19.08984375" style="53" customWidth="1"/>
    <col min="6928" max="6928" width="25.08984375" style="53" customWidth="1"/>
    <col min="6929" max="6929" width="13.90625" style="53" customWidth="1"/>
    <col min="6930" max="6931" width="0" style="53" hidden="1" customWidth="1"/>
    <col min="6932" max="6932" width="12.36328125" style="53" bestFit="1" customWidth="1"/>
    <col min="6933" max="6933" width="14.453125" style="53" customWidth="1"/>
    <col min="6934" max="6934" width="14.453125" style="53" bestFit="1" customWidth="1"/>
    <col min="6935" max="6935" width="16.81640625" style="53" bestFit="1" customWidth="1"/>
    <col min="6936" max="6936" width="14.90625" style="53" customWidth="1"/>
    <col min="6937" max="6937" width="11.08984375" style="53" customWidth="1"/>
    <col min="6938" max="6938" width="20.453125" style="53" bestFit="1" customWidth="1"/>
    <col min="6939" max="6939" width="17.90625" style="53" bestFit="1" customWidth="1"/>
    <col min="6940" max="6940" width="20.08984375" style="53" bestFit="1" customWidth="1"/>
    <col min="6941" max="7173" width="9.90625" style="53"/>
    <col min="7174" max="7174" width="7.08984375" style="53" customWidth="1"/>
    <col min="7175" max="7177" width="19.90625" style="53" customWidth="1"/>
    <col min="7178" max="7180" width="13.453125" style="53" customWidth="1"/>
    <col min="7181" max="7181" width="13.90625" style="53" customWidth="1"/>
    <col min="7182" max="7182" width="28.08984375" style="53" customWidth="1"/>
    <col min="7183" max="7183" width="19.08984375" style="53" customWidth="1"/>
    <col min="7184" max="7184" width="25.08984375" style="53" customWidth="1"/>
    <col min="7185" max="7185" width="13.90625" style="53" customWidth="1"/>
    <col min="7186" max="7187" width="0" style="53" hidden="1" customWidth="1"/>
    <col min="7188" max="7188" width="12.36328125" style="53" bestFit="1" customWidth="1"/>
    <col min="7189" max="7189" width="14.453125" style="53" customWidth="1"/>
    <col min="7190" max="7190" width="14.453125" style="53" bestFit="1" customWidth="1"/>
    <col min="7191" max="7191" width="16.81640625" style="53" bestFit="1" customWidth="1"/>
    <col min="7192" max="7192" width="14.90625" style="53" customWidth="1"/>
    <col min="7193" max="7193" width="11.08984375" style="53" customWidth="1"/>
    <col min="7194" max="7194" width="20.453125" style="53" bestFit="1" customWidth="1"/>
    <col min="7195" max="7195" width="17.90625" style="53" bestFit="1" customWidth="1"/>
    <col min="7196" max="7196" width="20.08984375" style="53" bestFit="1" customWidth="1"/>
    <col min="7197" max="7429" width="9.90625" style="53"/>
    <col min="7430" max="7430" width="7.08984375" style="53" customWidth="1"/>
    <col min="7431" max="7433" width="19.90625" style="53" customWidth="1"/>
    <col min="7434" max="7436" width="13.453125" style="53" customWidth="1"/>
    <col min="7437" max="7437" width="13.90625" style="53" customWidth="1"/>
    <col min="7438" max="7438" width="28.08984375" style="53" customWidth="1"/>
    <col min="7439" max="7439" width="19.08984375" style="53" customWidth="1"/>
    <col min="7440" max="7440" width="25.08984375" style="53" customWidth="1"/>
    <col min="7441" max="7441" width="13.90625" style="53" customWidth="1"/>
    <col min="7442" max="7443" width="0" style="53" hidden="1" customWidth="1"/>
    <col min="7444" max="7444" width="12.36328125" style="53" bestFit="1" customWidth="1"/>
    <col min="7445" max="7445" width="14.453125" style="53" customWidth="1"/>
    <col min="7446" max="7446" width="14.453125" style="53" bestFit="1" customWidth="1"/>
    <col min="7447" max="7447" width="16.81640625" style="53" bestFit="1" customWidth="1"/>
    <col min="7448" max="7448" width="14.90625" style="53" customWidth="1"/>
    <col min="7449" max="7449" width="11.08984375" style="53" customWidth="1"/>
    <col min="7450" max="7450" width="20.453125" style="53" bestFit="1" customWidth="1"/>
    <col min="7451" max="7451" width="17.90625" style="53" bestFit="1" customWidth="1"/>
    <col min="7452" max="7452" width="20.08984375" style="53" bestFit="1" customWidth="1"/>
    <col min="7453" max="7685" width="9.90625" style="53"/>
    <col min="7686" max="7686" width="7.08984375" style="53" customWidth="1"/>
    <col min="7687" max="7689" width="19.90625" style="53" customWidth="1"/>
    <col min="7690" max="7692" width="13.453125" style="53" customWidth="1"/>
    <col min="7693" max="7693" width="13.90625" style="53" customWidth="1"/>
    <col min="7694" max="7694" width="28.08984375" style="53" customWidth="1"/>
    <col min="7695" max="7695" width="19.08984375" style="53" customWidth="1"/>
    <col min="7696" max="7696" width="25.08984375" style="53" customWidth="1"/>
    <col min="7697" max="7697" width="13.90625" style="53" customWidth="1"/>
    <col min="7698" max="7699" width="0" style="53" hidden="1" customWidth="1"/>
    <col min="7700" max="7700" width="12.36328125" style="53" bestFit="1" customWidth="1"/>
    <col min="7701" max="7701" width="14.453125" style="53" customWidth="1"/>
    <col min="7702" max="7702" width="14.453125" style="53" bestFit="1" customWidth="1"/>
    <col min="7703" max="7703" width="16.81640625" style="53" bestFit="1" customWidth="1"/>
    <col min="7704" max="7704" width="14.90625" style="53" customWidth="1"/>
    <col min="7705" max="7705" width="11.08984375" style="53" customWidth="1"/>
    <col min="7706" max="7706" width="20.453125" style="53" bestFit="1" customWidth="1"/>
    <col min="7707" max="7707" width="17.90625" style="53" bestFit="1" customWidth="1"/>
    <col min="7708" max="7708" width="20.08984375" style="53" bestFit="1" customWidth="1"/>
    <col min="7709" max="7941" width="9.90625" style="53"/>
    <col min="7942" max="7942" width="7.08984375" style="53" customWidth="1"/>
    <col min="7943" max="7945" width="19.90625" style="53" customWidth="1"/>
    <col min="7946" max="7948" width="13.453125" style="53" customWidth="1"/>
    <col min="7949" max="7949" width="13.90625" style="53" customWidth="1"/>
    <col min="7950" max="7950" width="28.08984375" style="53" customWidth="1"/>
    <col min="7951" max="7951" width="19.08984375" style="53" customWidth="1"/>
    <col min="7952" max="7952" width="25.08984375" style="53" customWidth="1"/>
    <col min="7953" max="7953" width="13.90625" style="53" customWidth="1"/>
    <col min="7954" max="7955" width="0" style="53" hidden="1" customWidth="1"/>
    <col min="7956" max="7956" width="12.36328125" style="53" bestFit="1" customWidth="1"/>
    <col min="7957" max="7957" width="14.453125" style="53" customWidth="1"/>
    <col min="7958" max="7958" width="14.453125" style="53" bestFit="1" customWidth="1"/>
    <col min="7959" max="7959" width="16.81640625" style="53" bestFit="1" customWidth="1"/>
    <col min="7960" max="7960" width="14.90625" style="53" customWidth="1"/>
    <col min="7961" max="7961" width="11.08984375" style="53" customWidth="1"/>
    <col min="7962" max="7962" width="20.453125" style="53" bestFit="1" customWidth="1"/>
    <col min="7963" max="7963" width="17.90625" style="53" bestFit="1" customWidth="1"/>
    <col min="7964" max="7964" width="20.08984375" style="53" bestFit="1" customWidth="1"/>
    <col min="7965" max="8197" width="9.90625" style="53"/>
    <col min="8198" max="8198" width="7.08984375" style="53" customWidth="1"/>
    <col min="8199" max="8201" width="19.90625" style="53" customWidth="1"/>
    <col min="8202" max="8204" width="13.453125" style="53" customWidth="1"/>
    <col min="8205" max="8205" width="13.90625" style="53" customWidth="1"/>
    <col min="8206" max="8206" width="28.08984375" style="53" customWidth="1"/>
    <col min="8207" max="8207" width="19.08984375" style="53" customWidth="1"/>
    <col min="8208" max="8208" width="25.08984375" style="53" customWidth="1"/>
    <col min="8209" max="8209" width="13.90625" style="53" customWidth="1"/>
    <col min="8210" max="8211" width="0" style="53" hidden="1" customWidth="1"/>
    <col min="8212" max="8212" width="12.36328125" style="53" bestFit="1" customWidth="1"/>
    <col min="8213" max="8213" width="14.453125" style="53" customWidth="1"/>
    <col min="8214" max="8214" width="14.453125" style="53" bestFit="1" customWidth="1"/>
    <col min="8215" max="8215" width="16.81640625" style="53" bestFit="1" customWidth="1"/>
    <col min="8216" max="8216" width="14.90625" style="53" customWidth="1"/>
    <col min="8217" max="8217" width="11.08984375" style="53" customWidth="1"/>
    <col min="8218" max="8218" width="20.453125" style="53" bestFit="1" customWidth="1"/>
    <col min="8219" max="8219" width="17.90625" style="53" bestFit="1" customWidth="1"/>
    <col min="8220" max="8220" width="20.08984375" style="53" bestFit="1" customWidth="1"/>
    <col min="8221" max="8453" width="9.90625" style="53"/>
    <col min="8454" max="8454" width="7.08984375" style="53" customWidth="1"/>
    <col min="8455" max="8457" width="19.90625" style="53" customWidth="1"/>
    <col min="8458" max="8460" width="13.453125" style="53" customWidth="1"/>
    <col min="8461" max="8461" width="13.90625" style="53" customWidth="1"/>
    <col min="8462" max="8462" width="28.08984375" style="53" customWidth="1"/>
    <col min="8463" max="8463" width="19.08984375" style="53" customWidth="1"/>
    <col min="8464" max="8464" width="25.08984375" style="53" customWidth="1"/>
    <col min="8465" max="8465" width="13.90625" style="53" customWidth="1"/>
    <col min="8466" max="8467" width="0" style="53" hidden="1" customWidth="1"/>
    <col min="8468" max="8468" width="12.36328125" style="53" bestFit="1" customWidth="1"/>
    <col min="8469" max="8469" width="14.453125" style="53" customWidth="1"/>
    <col min="8470" max="8470" width="14.453125" style="53" bestFit="1" customWidth="1"/>
    <col min="8471" max="8471" width="16.81640625" style="53" bestFit="1" customWidth="1"/>
    <col min="8472" max="8472" width="14.90625" style="53" customWidth="1"/>
    <col min="8473" max="8473" width="11.08984375" style="53" customWidth="1"/>
    <col min="8474" max="8474" width="20.453125" style="53" bestFit="1" customWidth="1"/>
    <col min="8475" max="8475" width="17.90625" style="53" bestFit="1" customWidth="1"/>
    <col min="8476" max="8476" width="20.08984375" style="53" bestFit="1" customWidth="1"/>
    <col min="8477" max="8709" width="9.90625" style="53"/>
    <col min="8710" max="8710" width="7.08984375" style="53" customWidth="1"/>
    <col min="8711" max="8713" width="19.90625" style="53" customWidth="1"/>
    <col min="8714" max="8716" width="13.453125" style="53" customWidth="1"/>
    <col min="8717" max="8717" width="13.90625" style="53" customWidth="1"/>
    <col min="8718" max="8718" width="28.08984375" style="53" customWidth="1"/>
    <col min="8719" max="8719" width="19.08984375" style="53" customWidth="1"/>
    <col min="8720" max="8720" width="25.08984375" style="53" customWidth="1"/>
    <col min="8721" max="8721" width="13.90625" style="53" customWidth="1"/>
    <col min="8722" max="8723" width="0" style="53" hidden="1" customWidth="1"/>
    <col min="8724" max="8724" width="12.36328125" style="53" bestFit="1" customWidth="1"/>
    <col min="8725" max="8725" width="14.453125" style="53" customWidth="1"/>
    <col min="8726" max="8726" width="14.453125" style="53" bestFit="1" customWidth="1"/>
    <col min="8727" max="8727" width="16.81640625" style="53" bestFit="1" customWidth="1"/>
    <col min="8728" max="8728" width="14.90625" style="53" customWidth="1"/>
    <col min="8729" max="8729" width="11.08984375" style="53" customWidth="1"/>
    <col min="8730" max="8730" width="20.453125" style="53" bestFit="1" customWidth="1"/>
    <col min="8731" max="8731" width="17.90625" style="53" bestFit="1" customWidth="1"/>
    <col min="8732" max="8732" width="20.08984375" style="53" bestFit="1" customWidth="1"/>
    <col min="8733" max="8965" width="9.90625" style="53"/>
    <col min="8966" max="8966" width="7.08984375" style="53" customWidth="1"/>
    <col min="8967" max="8969" width="19.90625" style="53" customWidth="1"/>
    <col min="8970" max="8972" width="13.453125" style="53" customWidth="1"/>
    <col min="8973" max="8973" width="13.90625" style="53" customWidth="1"/>
    <col min="8974" max="8974" width="28.08984375" style="53" customWidth="1"/>
    <col min="8975" max="8975" width="19.08984375" style="53" customWidth="1"/>
    <col min="8976" max="8976" width="25.08984375" style="53" customWidth="1"/>
    <col min="8977" max="8977" width="13.90625" style="53" customWidth="1"/>
    <col min="8978" max="8979" width="0" style="53" hidden="1" customWidth="1"/>
    <col min="8980" max="8980" width="12.36328125" style="53" bestFit="1" customWidth="1"/>
    <col min="8981" max="8981" width="14.453125" style="53" customWidth="1"/>
    <col min="8982" max="8982" width="14.453125" style="53" bestFit="1" customWidth="1"/>
    <col min="8983" max="8983" width="16.81640625" style="53" bestFit="1" customWidth="1"/>
    <col min="8984" max="8984" width="14.90625" style="53" customWidth="1"/>
    <col min="8985" max="8985" width="11.08984375" style="53" customWidth="1"/>
    <col min="8986" max="8986" width="20.453125" style="53" bestFit="1" customWidth="1"/>
    <col min="8987" max="8987" width="17.90625" style="53" bestFit="1" customWidth="1"/>
    <col min="8988" max="8988" width="20.08984375" style="53" bestFit="1" customWidth="1"/>
    <col min="8989" max="9221" width="9.90625" style="53"/>
    <col min="9222" max="9222" width="7.08984375" style="53" customWidth="1"/>
    <col min="9223" max="9225" width="19.90625" style="53" customWidth="1"/>
    <col min="9226" max="9228" width="13.453125" style="53" customWidth="1"/>
    <col min="9229" max="9229" width="13.90625" style="53" customWidth="1"/>
    <col min="9230" max="9230" width="28.08984375" style="53" customWidth="1"/>
    <col min="9231" max="9231" width="19.08984375" style="53" customWidth="1"/>
    <col min="9232" max="9232" width="25.08984375" style="53" customWidth="1"/>
    <col min="9233" max="9233" width="13.90625" style="53" customWidth="1"/>
    <col min="9234" max="9235" width="0" style="53" hidden="1" customWidth="1"/>
    <col min="9236" max="9236" width="12.36328125" style="53" bestFit="1" customWidth="1"/>
    <col min="9237" max="9237" width="14.453125" style="53" customWidth="1"/>
    <col min="9238" max="9238" width="14.453125" style="53" bestFit="1" customWidth="1"/>
    <col min="9239" max="9239" width="16.81640625" style="53" bestFit="1" customWidth="1"/>
    <col min="9240" max="9240" width="14.90625" style="53" customWidth="1"/>
    <col min="9241" max="9241" width="11.08984375" style="53" customWidth="1"/>
    <col min="9242" max="9242" width="20.453125" style="53" bestFit="1" customWidth="1"/>
    <col min="9243" max="9243" width="17.90625" style="53" bestFit="1" customWidth="1"/>
    <col min="9244" max="9244" width="20.08984375" style="53" bestFit="1" customWidth="1"/>
    <col min="9245" max="9477" width="9.90625" style="53"/>
    <col min="9478" max="9478" width="7.08984375" style="53" customWidth="1"/>
    <col min="9479" max="9481" width="19.90625" style="53" customWidth="1"/>
    <col min="9482" max="9484" width="13.453125" style="53" customWidth="1"/>
    <col min="9485" max="9485" width="13.90625" style="53" customWidth="1"/>
    <col min="9486" max="9486" width="28.08984375" style="53" customWidth="1"/>
    <col min="9487" max="9487" width="19.08984375" style="53" customWidth="1"/>
    <col min="9488" max="9488" width="25.08984375" style="53" customWidth="1"/>
    <col min="9489" max="9489" width="13.90625" style="53" customWidth="1"/>
    <col min="9490" max="9491" width="0" style="53" hidden="1" customWidth="1"/>
    <col min="9492" max="9492" width="12.36328125" style="53" bestFit="1" customWidth="1"/>
    <col min="9493" max="9493" width="14.453125" style="53" customWidth="1"/>
    <col min="9494" max="9494" width="14.453125" style="53" bestFit="1" customWidth="1"/>
    <col min="9495" max="9495" width="16.81640625" style="53" bestFit="1" customWidth="1"/>
    <col min="9496" max="9496" width="14.90625" style="53" customWidth="1"/>
    <col min="9497" max="9497" width="11.08984375" style="53" customWidth="1"/>
    <col min="9498" max="9498" width="20.453125" style="53" bestFit="1" customWidth="1"/>
    <col min="9499" max="9499" width="17.90625" style="53" bestFit="1" customWidth="1"/>
    <col min="9500" max="9500" width="20.08984375" style="53" bestFit="1" customWidth="1"/>
    <col min="9501" max="9733" width="9.90625" style="53"/>
    <col min="9734" max="9734" width="7.08984375" style="53" customWidth="1"/>
    <col min="9735" max="9737" width="19.90625" style="53" customWidth="1"/>
    <col min="9738" max="9740" width="13.453125" style="53" customWidth="1"/>
    <col min="9741" max="9741" width="13.90625" style="53" customWidth="1"/>
    <col min="9742" max="9742" width="28.08984375" style="53" customWidth="1"/>
    <col min="9743" max="9743" width="19.08984375" style="53" customWidth="1"/>
    <col min="9744" max="9744" width="25.08984375" style="53" customWidth="1"/>
    <col min="9745" max="9745" width="13.90625" style="53" customWidth="1"/>
    <col min="9746" max="9747" width="0" style="53" hidden="1" customWidth="1"/>
    <col min="9748" max="9748" width="12.36328125" style="53" bestFit="1" customWidth="1"/>
    <col min="9749" max="9749" width="14.453125" style="53" customWidth="1"/>
    <col min="9750" max="9750" width="14.453125" style="53" bestFit="1" customWidth="1"/>
    <col min="9751" max="9751" width="16.81640625" style="53" bestFit="1" customWidth="1"/>
    <col min="9752" max="9752" width="14.90625" style="53" customWidth="1"/>
    <col min="9753" max="9753" width="11.08984375" style="53" customWidth="1"/>
    <col min="9754" max="9754" width="20.453125" style="53" bestFit="1" customWidth="1"/>
    <col min="9755" max="9755" width="17.90625" style="53" bestFit="1" customWidth="1"/>
    <col min="9756" max="9756" width="20.08984375" style="53" bestFit="1" customWidth="1"/>
    <col min="9757" max="9989" width="9.90625" style="53"/>
    <col min="9990" max="9990" width="7.08984375" style="53" customWidth="1"/>
    <col min="9991" max="9993" width="19.90625" style="53" customWidth="1"/>
    <col min="9994" max="9996" width="13.453125" style="53" customWidth="1"/>
    <col min="9997" max="9997" width="13.90625" style="53" customWidth="1"/>
    <col min="9998" max="9998" width="28.08984375" style="53" customWidth="1"/>
    <col min="9999" max="9999" width="19.08984375" style="53" customWidth="1"/>
    <col min="10000" max="10000" width="25.08984375" style="53" customWidth="1"/>
    <col min="10001" max="10001" width="13.90625" style="53" customWidth="1"/>
    <col min="10002" max="10003" width="0" style="53" hidden="1" customWidth="1"/>
    <col min="10004" max="10004" width="12.36328125" style="53" bestFit="1" customWidth="1"/>
    <col min="10005" max="10005" width="14.453125" style="53" customWidth="1"/>
    <col min="10006" max="10006" width="14.453125" style="53" bestFit="1" customWidth="1"/>
    <col min="10007" max="10007" width="16.81640625" style="53" bestFit="1" customWidth="1"/>
    <col min="10008" max="10008" width="14.90625" style="53" customWidth="1"/>
    <col min="10009" max="10009" width="11.08984375" style="53" customWidth="1"/>
    <col min="10010" max="10010" width="20.453125" style="53" bestFit="1" customWidth="1"/>
    <col min="10011" max="10011" width="17.90625" style="53" bestFit="1" customWidth="1"/>
    <col min="10012" max="10012" width="20.08984375" style="53" bestFit="1" customWidth="1"/>
    <col min="10013" max="10245" width="9.90625" style="53"/>
    <col min="10246" max="10246" width="7.08984375" style="53" customWidth="1"/>
    <col min="10247" max="10249" width="19.90625" style="53" customWidth="1"/>
    <col min="10250" max="10252" width="13.453125" style="53" customWidth="1"/>
    <col min="10253" max="10253" width="13.90625" style="53" customWidth="1"/>
    <col min="10254" max="10254" width="28.08984375" style="53" customWidth="1"/>
    <col min="10255" max="10255" width="19.08984375" style="53" customWidth="1"/>
    <col min="10256" max="10256" width="25.08984375" style="53" customWidth="1"/>
    <col min="10257" max="10257" width="13.90625" style="53" customWidth="1"/>
    <col min="10258" max="10259" width="0" style="53" hidden="1" customWidth="1"/>
    <col min="10260" max="10260" width="12.36328125" style="53" bestFit="1" customWidth="1"/>
    <col min="10261" max="10261" width="14.453125" style="53" customWidth="1"/>
    <col min="10262" max="10262" width="14.453125" style="53" bestFit="1" customWidth="1"/>
    <col min="10263" max="10263" width="16.81640625" style="53" bestFit="1" customWidth="1"/>
    <col min="10264" max="10264" width="14.90625" style="53" customWidth="1"/>
    <col min="10265" max="10265" width="11.08984375" style="53" customWidth="1"/>
    <col min="10266" max="10266" width="20.453125" style="53" bestFit="1" customWidth="1"/>
    <col min="10267" max="10267" width="17.90625" style="53" bestFit="1" customWidth="1"/>
    <col min="10268" max="10268" width="20.08984375" style="53" bestFit="1" customWidth="1"/>
    <col min="10269" max="10501" width="9.90625" style="53"/>
    <col min="10502" max="10502" width="7.08984375" style="53" customWidth="1"/>
    <col min="10503" max="10505" width="19.90625" style="53" customWidth="1"/>
    <col min="10506" max="10508" width="13.453125" style="53" customWidth="1"/>
    <col min="10509" max="10509" width="13.90625" style="53" customWidth="1"/>
    <col min="10510" max="10510" width="28.08984375" style="53" customWidth="1"/>
    <col min="10511" max="10511" width="19.08984375" style="53" customWidth="1"/>
    <col min="10512" max="10512" width="25.08984375" style="53" customWidth="1"/>
    <col min="10513" max="10513" width="13.90625" style="53" customWidth="1"/>
    <col min="10514" max="10515" width="0" style="53" hidden="1" customWidth="1"/>
    <col min="10516" max="10516" width="12.36328125" style="53" bestFit="1" customWidth="1"/>
    <col min="10517" max="10517" width="14.453125" style="53" customWidth="1"/>
    <col min="10518" max="10518" width="14.453125" style="53" bestFit="1" customWidth="1"/>
    <col min="10519" max="10519" width="16.81640625" style="53" bestFit="1" customWidth="1"/>
    <col min="10520" max="10520" width="14.90625" style="53" customWidth="1"/>
    <col min="10521" max="10521" width="11.08984375" style="53" customWidth="1"/>
    <col min="10522" max="10522" width="20.453125" style="53" bestFit="1" customWidth="1"/>
    <col min="10523" max="10523" width="17.90625" style="53" bestFit="1" customWidth="1"/>
    <col min="10524" max="10524" width="20.08984375" style="53" bestFit="1" customWidth="1"/>
    <col min="10525" max="10757" width="9.90625" style="53"/>
    <col min="10758" max="10758" width="7.08984375" style="53" customWidth="1"/>
    <col min="10759" max="10761" width="19.90625" style="53" customWidth="1"/>
    <col min="10762" max="10764" width="13.453125" style="53" customWidth="1"/>
    <col min="10765" max="10765" width="13.90625" style="53" customWidth="1"/>
    <col min="10766" max="10766" width="28.08984375" style="53" customWidth="1"/>
    <col min="10767" max="10767" width="19.08984375" style="53" customWidth="1"/>
    <col min="10768" max="10768" width="25.08984375" style="53" customWidth="1"/>
    <col min="10769" max="10769" width="13.90625" style="53" customWidth="1"/>
    <col min="10770" max="10771" width="0" style="53" hidden="1" customWidth="1"/>
    <col min="10772" max="10772" width="12.36328125" style="53" bestFit="1" customWidth="1"/>
    <col min="10773" max="10773" width="14.453125" style="53" customWidth="1"/>
    <col min="10774" max="10774" width="14.453125" style="53" bestFit="1" customWidth="1"/>
    <col min="10775" max="10775" width="16.81640625" style="53" bestFit="1" customWidth="1"/>
    <col min="10776" max="10776" width="14.90625" style="53" customWidth="1"/>
    <col min="10777" max="10777" width="11.08984375" style="53" customWidth="1"/>
    <col min="10778" max="10778" width="20.453125" style="53" bestFit="1" customWidth="1"/>
    <col min="10779" max="10779" width="17.90625" style="53" bestFit="1" customWidth="1"/>
    <col min="10780" max="10780" width="20.08984375" style="53" bestFit="1" customWidth="1"/>
    <col min="10781" max="11013" width="9.90625" style="53"/>
    <col min="11014" max="11014" width="7.08984375" style="53" customWidth="1"/>
    <col min="11015" max="11017" width="19.90625" style="53" customWidth="1"/>
    <col min="11018" max="11020" width="13.453125" style="53" customWidth="1"/>
    <col min="11021" max="11021" width="13.90625" style="53" customWidth="1"/>
    <col min="11022" max="11022" width="28.08984375" style="53" customWidth="1"/>
    <col min="11023" max="11023" width="19.08984375" style="53" customWidth="1"/>
    <col min="11024" max="11024" width="25.08984375" style="53" customWidth="1"/>
    <col min="11025" max="11025" width="13.90625" style="53" customWidth="1"/>
    <col min="11026" max="11027" width="0" style="53" hidden="1" customWidth="1"/>
    <col min="11028" max="11028" width="12.36328125" style="53" bestFit="1" customWidth="1"/>
    <col min="11029" max="11029" width="14.453125" style="53" customWidth="1"/>
    <col min="11030" max="11030" width="14.453125" style="53" bestFit="1" customWidth="1"/>
    <col min="11031" max="11031" width="16.81640625" style="53" bestFit="1" customWidth="1"/>
    <col min="11032" max="11032" width="14.90625" style="53" customWidth="1"/>
    <col min="11033" max="11033" width="11.08984375" style="53" customWidth="1"/>
    <col min="11034" max="11034" width="20.453125" style="53" bestFit="1" customWidth="1"/>
    <col min="11035" max="11035" width="17.90625" style="53" bestFit="1" customWidth="1"/>
    <col min="11036" max="11036" width="20.08984375" style="53" bestFit="1" customWidth="1"/>
    <col min="11037" max="11269" width="9.90625" style="53"/>
    <col min="11270" max="11270" width="7.08984375" style="53" customWidth="1"/>
    <col min="11271" max="11273" width="19.90625" style="53" customWidth="1"/>
    <col min="11274" max="11276" width="13.453125" style="53" customWidth="1"/>
    <col min="11277" max="11277" width="13.90625" style="53" customWidth="1"/>
    <col min="11278" max="11278" width="28.08984375" style="53" customWidth="1"/>
    <col min="11279" max="11279" width="19.08984375" style="53" customWidth="1"/>
    <col min="11280" max="11280" width="25.08984375" style="53" customWidth="1"/>
    <col min="11281" max="11281" width="13.90625" style="53" customWidth="1"/>
    <col min="11282" max="11283" width="0" style="53" hidden="1" customWidth="1"/>
    <col min="11284" max="11284" width="12.36328125" style="53" bestFit="1" customWidth="1"/>
    <col min="11285" max="11285" width="14.453125" style="53" customWidth="1"/>
    <col min="11286" max="11286" width="14.453125" style="53" bestFit="1" customWidth="1"/>
    <col min="11287" max="11287" width="16.81640625" style="53" bestFit="1" customWidth="1"/>
    <col min="11288" max="11288" width="14.90625" style="53" customWidth="1"/>
    <col min="11289" max="11289" width="11.08984375" style="53" customWidth="1"/>
    <col min="11290" max="11290" width="20.453125" style="53" bestFit="1" customWidth="1"/>
    <col min="11291" max="11291" width="17.90625" style="53" bestFit="1" customWidth="1"/>
    <col min="11292" max="11292" width="20.08984375" style="53" bestFit="1" customWidth="1"/>
    <col min="11293" max="11525" width="9.90625" style="53"/>
    <col min="11526" max="11526" width="7.08984375" style="53" customWidth="1"/>
    <col min="11527" max="11529" width="19.90625" style="53" customWidth="1"/>
    <col min="11530" max="11532" width="13.453125" style="53" customWidth="1"/>
    <col min="11533" max="11533" width="13.90625" style="53" customWidth="1"/>
    <col min="11534" max="11534" width="28.08984375" style="53" customWidth="1"/>
    <col min="11535" max="11535" width="19.08984375" style="53" customWidth="1"/>
    <col min="11536" max="11536" width="25.08984375" style="53" customWidth="1"/>
    <col min="11537" max="11537" width="13.90625" style="53" customWidth="1"/>
    <col min="11538" max="11539" width="0" style="53" hidden="1" customWidth="1"/>
    <col min="11540" max="11540" width="12.36328125" style="53" bestFit="1" customWidth="1"/>
    <col min="11541" max="11541" width="14.453125" style="53" customWidth="1"/>
    <col min="11542" max="11542" width="14.453125" style="53" bestFit="1" customWidth="1"/>
    <col min="11543" max="11543" width="16.81640625" style="53" bestFit="1" customWidth="1"/>
    <col min="11544" max="11544" width="14.90625" style="53" customWidth="1"/>
    <col min="11545" max="11545" width="11.08984375" style="53" customWidth="1"/>
    <col min="11546" max="11546" width="20.453125" style="53" bestFit="1" customWidth="1"/>
    <col min="11547" max="11547" width="17.90625" style="53" bestFit="1" customWidth="1"/>
    <col min="11548" max="11548" width="20.08984375" style="53" bestFit="1" customWidth="1"/>
    <col min="11549" max="11781" width="9.90625" style="53"/>
    <col min="11782" max="11782" width="7.08984375" style="53" customWidth="1"/>
    <col min="11783" max="11785" width="19.90625" style="53" customWidth="1"/>
    <col min="11786" max="11788" width="13.453125" style="53" customWidth="1"/>
    <col min="11789" max="11789" width="13.90625" style="53" customWidth="1"/>
    <col min="11790" max="11790" width="28.08984375" style="53" customWidth="1"/>
    <col min="11791" max="11791" width="19.08984375" style="53" customWidth="1"/>
    <col min="11792" max="11792" width="25.08984375" style="53" customWidth="1"/>
    <col min="11793" max="11793" width="13.90625" style="53" customWidth="1"/>
    <col min="11794" max="11795" width="0" style="53" hidden="1" customWidth="1"/>
    <col min="11796" max="11796" width="12.36328125" style="53" bestFit="1" customWidth="1"/>
    <col min="11797" max="11797" width="14.453125" style="53" customWidth="1"/>
    <col min="11798" max="11798" width="14.453125" style="53" bestFit="1" customWidth="1"/>
    <col min="11799" max="11799" width="16.81640625" style="53" bestFit="1" customWidth="1"/>
    <col min="11800" max="11800" width="14.90625" style="53" customWidth="1"/>
    <col min="11801" max="11801" width="11.08984375" style="53" customWidth="1"/>
    <col min="11802" max="11802" width="20.453125" style="53" bestFit="1" customWidth="1"/>
    <col min="11803" max="11803" width="17.90625" style="53" bestFit="1" customWidth="1"/>
    <col min="11804" max="11804" width="20.08984375" style="53" bestFit="1" customWidth="1"/>
    <col min="11805" max="12037" width="9.90625" style="53"/>
    <col min="12038" max="12038" width="7.08984375" style="53" customWidth="1"/>
    <col min="12039" max="12041" width="19.90625" style="53" customWidth="1"/>
    <col min="12042" max="12044" width="13.453125" style="53" customWidth="1"/>
    <col min="12045" max="12045" width="13.90625" style="53" customWidth="1"/>
    <col min="12046" max="12046" width="28.08984375" style="53" customWidth="1"/>
    <col min="12047" max="12047" width="19.08984375" style="53" customWidth="1"/>
    <col min="12048" max="12048" width="25.08984375" style="53" customWidth="1"/>
    <col min="12049" max="12049" width="13.90625" style="53" customWidth="1"/>
    <col min="12050" max="12051" width="0" style="53" hidden="1" customWidth="1"/>
    <col min="12052" max="12052" width="12.36328125" style="53" bestFit="1" customWidth="1"/>
    <col min="12053" max="12053" width="14.453125" style="53" customWidth="1"/>
    <col min="12054" max="12054" width="14.453125" style="53" bestFit="1" customWidth="1"/>
    <col min="12055" max="12055" width="16.81640625" style="53" bestFit="1" customWidth="1"/>
    <col min="12056" max="12056" width="14.90625" style="53" customWidth="1"/>
    <col min="12057" max="12057" width="11.08984375" style="53" customWidth="1"/>
    <col min="12058" max="12058" width="20.453125" style="53" bestFit="1" customWidth="1"/>
    <col min="12059" max="12059" width="17.90625" style="53" bestFit="1" customWidth="1"/>
    <col min="12060" max="12060" width="20.08984375" style="53" bestFit="1" customWidth="1"/>
    <col min="12061" max="12293" width="9.90625" style="53"/>
    <col min="12294" max="12294" width="7.08984375" style="53" customWidth="1"/>
    <col min="12295" max="12297" width="19.90625" style="53" customWidth="1"/>
    <col min="12298" max="12300" width="13.453125" style="53" customWidth="1"/>
    <col min="12301" max="12301" width="13.90625" style="53" customWidth="1"/>
    <col min="12302" max="12302" width="28.08984375" style="53" customWidth="1"/>
    <col min="12303" max="12303" width="19.08984375" style="53" customWidth="1"/>
    <col min="12304" max="12304" width="25.08984375" style="53" customWidth="1"/>
    <col min="12305" max="12305" width="13.90625" style="53" customWidth="1"/>
    <col min="12306" max="12307" width="0" style="53" hidden="1" customWidth="1"/>
    <col min="12308" max="12308" width="12.36328125" style="53" bestFit="1" customWidth="1"/>
    <col min="12309" max="12309" width="14.453125" style="53" customWidth="1"/>
    <col min="12310" max="12310" width="14.453125" style="53" bestFit="1" customWidth="1"/>
    <col min="12311" max="12311" width="16.81640625" style="53" bestFit="1" customWidth="1"/>
    <col min="12312" max="12312" width="14.90625" style="53" customWidth="1"/>
    <col min="12313" max="12313" width="11.08984375" style="53" customWidth="1"/>
    <col min="12314" max="12314" width="20.453125" style="53" bestFit="1" customWidth="1"/>
    <col min="12315" max="12315" width="17.90625" style="53" bestFit="1" customWidth="1"/>
    <col min="12316" max="12316" width="20.08984375" style="53" bestFit="1" customWidth="1"/>
    <col min="12317" max="12549" width="9.90625" style="53"/>
    <col min="12550" max="12550" width="7.08984375" style="53" customWidth="1"/>
    <col min="12551" max="12553" width="19.90625" style="53" customWidth="1"/>
    <col min="12554" max="12556" width="13.453125" style="53" customWidth="1"/>
    <col min="12557" max="12557" width="13.90625" style="53" customWidth="1"/>
    <col min="12558" max="12558" width="28.08984375" style="53" customWidth="1"/>
    <col min="12559" max="12559" width="19.08984375" style="53" customWidth="1"/>
    <col min="12560" max="12560" width="25.08984375" style="53" customWidth="1"/>
    <col min="12561" max="12561" width="13.90625" style="53" customWidth="1"/>
    <col min="12562" max="12563" width="0" style="53" hidden="1" customWidth="1"/>
    <col min="12564" max="12564" width="12.36328125" style="53" bestFit="1" customWidth="1"/>
    <col min="12565" max="12565" width="14.453125" style="53" customWidth="1"/>
    <col min="12566" max="12566" width="14.453125" style="53" bestFit="1" customWidth="1"/>
    <col min="12567" max="12567" width="16.81640625" style="53" bestFit="1" customWidth="1"/>
    <col min="12568" max="12568" width="14.90625" style="53" customWidth="1"/>
    <col min="12569" max="12569" width="11.08984375" style="53" customWidth="1"/>
    <col min="12570" max="12570" width="20.453125" style="53" bestFit="1" customWidth="1"/>
    <col min="12571" max="12571" width="17.90625" style="53" bestFit="1" customWidth="1"/>
    <col min="12572" max="12572" width="20.08984375" style="53" bestFit="1" customWidth="1"/>
    <col min="12573" max="12805" width="9.90625" style="53"/>
    <col min="12806" max="12806" width="7.08984375" style="53" customWidth="1"/>
    <col min="12807" max="12809" width="19.90625" style="53" customWidth="1"/>
    <col min="12810" max="12812" width="13.453125" style="53" customWidth="1"/>
    <col min="12813" max="12813" width="13.90625" style="53" customWidth="1"/>
    <col min="12814" max="12814" width="28.08984375" style="53" customWidth="1"/>
    <col min="12815" max="12815" width="19.08984375" style="53" customWidth="1"/>
    <col min="12816" max="12816" width="25.08984375" style="53" customWidth="1"/>
    <col min="12817" max="12817" width="13.90625" style="53" customWidth="1"/>
    <col min="12818" max="12819" width="0" style="53" hidden="1" customWidth="1"/>
    <col min="12820" max="12820" width="12.36328125" style="53" bestFit="1" customWidth="1"/>
    <col min="12821" max="12821" width="14.453125" style="53" customWidth="1"/>
    <col min="12822" max="12822" width="14.453125" style="53" bestFit="1" customWidth="1"/>
    <col min="12823" max="12823" width="16.81640625" style="53" bestFit="1" customWidth="1"/>
    <col min="12824" max="12824" width="14.90625" style="53" customWidth="1"/>
    <col min="12825" max="12825" width="11.08984375" style="53" customWidth="1"/>
    <col min="12826" max="12826" width="20.453125" style="53" bestFit="1" customWidth="1"/>
    <col min="12827" max="12827" width="17.90625" style="53" bestFit="1" customWidth="1"/>
    <col min="12828" max="12828" width="20.08984375" style="53" bestFit="1" customWidth="1"/>
    <col min="12829" max="13061" width="9.90625" style="53"/>
    <col min="13062" max="13062" width="7.08984375" style="53" customWidth="1"/>
    <col min="13063" max="13065" width="19.90625" style="53" customWidth="1"/>
    <col min="13066" max="13068" width="13.453125" style="53" customWidth="1"/>
    <col min="13069" max="13069" width="13.90625" style="53" customWidth="1"/>
    <col min="13070" max="13070" width="28.08984375" style="53" customWidth="1"/>
    <col min="13071" max="13071" width="19.08984375" style="53" customWidth="1"/>
    <col min="13072" max="13072" width="25.08984375" style="53" customWidth="1"/>
    <col min="13073" max="13073" width="13.90625" style="53" customWidth="1"/>
    <col min="13074" max="13075" width="0" style="53" hidden="1" customWidth="1"/>
    <col min="13076" max="13076" width="12.36328125" style="53" bestFit="1" customWidth="1"/>
    <col min="13077" max="13077" width="14.453125" style="53" customWidth="1"/>
    <col min="13078" max="13078" width="14.453125" style="53" bestFit="1" customWidth="1"/>
    <col min="13079" max="13079" width="16.81640625" style="53" bestFit="1" customWidth="1"/>
    <col min="13080" max="13080" width="14.90625" style="53" customWidth="1"/>
    <col min="13081" max="13081" width="11.08984375" style="53" customWidth="1"/>
    <col min="13082" max="13082" width="20.453125" style="53" bestFit="1" customWidth="1"/>
    <col min="13083" max="13083" width="17.90625" style="53" bestFit="1" customWidth="1"/>
    <col min="13084" max="13084" width="20.08984375" style="53" bestFit="1" customWidth="1"/>
    <col min="13085" max="13317" width="9.90625" style="53"/>
    <col min="13318" max="13318" width="7.08984375" style="53" customWidth="1"/>
    <col min="13319" max="13321" width="19.90625" style="53" customWidth="1"/>
    <col min="13322" max="13324" width="13.453125" style="53" customWidth="1"/>
    <col min="13325" max="13325" width="13.90625" style="53" customWidth="1"/>
    <col min="13326" max="13326" width="28.08984375" style="53" customWidth="1"/>
    <col min="13327" max="13327" width="19.08984375" style="53" customWidth="1"/>
    <col min="13328" max="13328" width="25.08984375" style="53" customWidth="1"/>
    <col min="13329" max="13329" width="13.90625" style="53" customWidth="1"/>
    <col min="13330" max="13331" width="0" style="53" hidden="1" customWidth="1"/>
    <col min="13332" max="13332" width="12.36328125" style="53" bestFit="1" customWidth="1"/>
    <col min="13333" max="13333" width="14.453125" style="53" customWidth="1"/>
    <col min="13334" max="13334" width="14.453125" style="53" bestFit="1" customWidth="1"/>
    <col min="13335" max="13335" width="16.81640625" style="53" bestFit="1" customWidth="1"/>
    <col min="13336" max="13336" width="14.90625" style="53" customWidth="1"/>
    <col min="13337" max="13337" width="11.08984375" style="53" customWidth="1"/>
    <col min="13338" max="13338" width="20.453125" style="53" bestFit="1" customWidth="1"/>
    <col min="13339" max="13339" width="17.90625" style="53" bestFit="1" customWidth="1"/>
    <col min="13340" max="13340" width="20.08984375" style="53" bestFit="1" customWidth="1"/>
    <col min="13341" max="13573" width="9.90625" style="53"/>
    <col min="13574" max="13574" width="7.08984375" style="53" customWidth="1"/>
    <col min="13575" max="13577" width="19.90625" style="53" customWidth="1"/>
    <col min="13578" max="13580" width="13.453125" style="53" customWidth="1"/>
    <col min="13581" max="13581" width="13.90625" style="53" customWidth="1"/>
    <col min="13582" max="13582" width="28.08984375" style="53" customWidth="1"/>
    <col min="13583" max="13583" width="19.08984375" style="53" customWidth="1"/>
    <col min="13584" max="13584" width="25.08984375" style="53" customWidth="1"/>
    <col min="13585" max="13585" width="13.90625" style="53" customWidth="1"/>
    <col min="13586" max="13587" width="0" style="53" hidden="1" customWidth="1"/>
    <col min="13588" max="13588" width="12.36328125" style="53" bestFit="1" customWidth="1"/>
    <col min="13589" max="13589" width="14.453125" style="53" customWidth="1"/>
    <col min="13590" max="13590" width="14.453125" style="53" bestFit="1" customWidth="1"/>
    <col min="13591" max="13591" width="16.81640625" style="53" bestFit="1" customWidth="1"/>
    <col min="13592" max="13592" width="14.90625" style="53" customWidth="1"/>
    <col min="13593" max="13593" width="11.08984375" style="53" customWidth="1"/>
    <col min="13594" max="13594" width="20.453125" style="53" bestFit="1" customWidth="1"/>
    <col min="13595" max="13595" width="17.90625" style="53" bestFit="1" customWidth="1"/>
    <col min="13596" max="13596" width="20.08984375" style="53" bestFit="1" customWidth="1"/>
    <col min="13597" max="13829" width="9.90625" style="53"/>
    <col min="13830" max="13830" width="7.08984375" style="53" customWidth="1"/>
    <col min="13831" max="13833" width="19.90625" style="53" customWidth="1"/>
    <col min="13834" max="13836" width="13.453125" style="53" customWidth="1"/>
    <col min="13837" max="13837" width="13.90625" style="53" customWidth="1"/>
    <col min="13838" max="13838" width="28.08984375" style="53" customWidth="1"/>
    <col min="13839" max="13839" width="19.08984375" style="53" customWidth="1"/>
    <col min="13840" max="13840" width="25.08984375" style="53" customWidth="1"/>
    <col min="13841" max="13841" width="13.90625" style="53" customWidth="1"/>
    <col min="13842" max="13843" width="0" style="53" hidden="1" customWidth="1"/>
    <col min="13844" max="13844" width="12.36328125" style="53" bestFit="1" customWidth="1"/>
    <col min="13845" max="13845" width="14.453125" style="53" customWidth="1"/>
    <col min="13846" max="13846" width="14.453125" style="53" bestFit="1" customWidth="1"/>
    <col min="13847" max="13847" width="16.81640625" style="53" bestFit="1" customWidth="1"/>
    <col min="13848" max="13848" width="14.90625" style="53" customWidth="1"/>
    <col min="13849" max="13849" width="11.08984375" style="53" customWidth="1"/>
    <col min="13850" max="13850" width="20.453125" style="53" bestFit="1" customWidth="1"/>
    <col min="13851" max="13851" width="17.90625" style="53" bestFit="1" customWidth="1"/>
    <col min="13852" max="13852" width="20.08984375" style="53" bestFit="1" customWidth="1"/>
    <col min="13853" max="14085" width="9.90625" style="53"/>
    <col min="14086" max="14086" width="7.08984375" style="53" customWidth="1"/>
    <col min="14087" max="14089" width="19.90625" style="53" customWidth="1"/>
    <col min="14090" max="14092" width="13.453125" style="53" customWidth="1"/>
    <col min="14093" max="14093" width="13.90625" style="53" customWidth="1"/>
    <col min="14094" max="14094" width="28.08984375" style="53" customWidth="1"/>
    <col min="14095" max="14095" width="19.08984375" style="53" customWidth="1"/>
    <col min="14096" max="14096" width="25.08984375" style="53" customWidth="1"/>
    <col min="14097" max="14097" width="13.90625" style="53" customWidth="1"/>
    <col min="14098" max="14099" width="0" style="53" hidden="1" customWidth="1"/>
    <col min="14100" max="14100" width="12.36328125" style="53" bestFit="1" customWidth="1"/>
    <col min="14101" max="14101" width="14.453125" style="53" customWidth="1"/>
    <col min="14102" max="14102" width="14.453125" style="53" bestFit="1" customWidth="1"/>
    <col min="14103" max="14103" width="16.81640625" style="53" bestFit="1" customWidth="1"/>
    <col min="14104" max="14104" width="14.90625" style="53" customWidth="1"/>
    <col min="14105" max="14105" width="11.08984375" style="53" customWidth="1"/>
    <col min="14106" max="14106" width="20.453125" style="53" bestFit="1" customWidth="1"/>
    <col min="14107" max="14107" width="17.90625" style="53" bestFit="1" customWidth="1"/>
    <col min="14108" max="14108" width="20.08984375" style="53" bestFit="1" customWidth="1"/>
    <col min="14109" max="14341" width="9.90625" style="53"/>
    <col min="14342" max="14342" width="7.08984375" style="53" customWidth="1"/>
    <col min="14343" max="14345" width="19.90625" style="53" customWidth="1"/>
    <col min="14346" max="14348" width="13.453125" style="53" customWidth="1"/>
    <col min="14349" max="14349" width="13.90625" style="53" customWidth="1"/>
    <col min="14350" max="14350" width="28.08984375" style="53" customWidth="1"/>
    <col min="14351" max="14351" width="19.08984375" style="53" customWidth="1"/>
    <col min="14352" max="14352" width="25.08984375" style="53" customWidth="1"/>
    <col min="14353" max="14353" width="13.90625" style="53" customWidth="1"/>
    <col min="14354" max="14355" width="0" style="53" hidden="1" customWidth="1"/>
    <col min="14356" max="14356" width="12.36328125" style="53" bestFit="1" customWidth="1"/>
    <col min="14357" max="14357" width="14.453125" style="53" customWidth="1"/>
    <col min="14358" max="14358" width="14.453125" style="53" bestFit="1" customWidth="1"/>
    <col min="14359" max="14359" width="16.81640625" style="53" bestFit="1" customWidth="1"/>
    <col min="14360" max="14360" width="14.90625" style="53" customWidth="1"/>
    <col min="14361" max="14361" width="11.08984375" style="53" customWidth="1"/>
    <col min="14362" max="14362" width="20.453125" style="53" bestFit="1" customWidth="1"/>
    <col min="14363" max="14363" width="17.90625" style="53" bestFit="1" customWidth="1"/>
    <col min="14364" max="14364" width="20.08984375" style="53" bestFit="1" customWidth="1"/>
    <col min="14365" max="14597" width="9.90625" style="53"/>
    <col min="14598" max="14598" width="7.08984375" style="53" customWidth="1"/>
    <col min="14599" max="14601" width="19.90625" style="53" customWidth="1"/>
    <col min="14602" max="14604" width="13.453125" style="53" customWidth="1"/>
    <col min="14605" max="14605" width="13.90625" style="53" customWidth="1"/>
    <col min="14606" max="14606" width="28.08984375" style="53" customWidth="1"/>
    <col min="14607" max="14607" width="19.08984375" style="53" customWidth="1"/>
    <col min="14608" max="14608" width="25.08984375" style="53" customWidth="1"/>
    <col min="14609" max="14609" width="13.90625" style="53" customWidth="1"/>
    <col min="14610" max="14611" width="0" style="53" hidden="1" customWidth="1"/>
    <col min="14612" max="14612" width="12.36328125" style="53" bestFit="1" customWidth="1"/>
    <col min="14613" max="14613" width="14.453125" style="53" customWidth="1"/>
    <col min="14614" max="14614" width="14.453125" style="53" bestFit="1" customWidth="1"/>
    <col min="14615" max="14615" width="16.81640625" style="53" bestFit="1" customWidth="1"/>
    <col min="14616" max="14616" width="14.90625" style="53" customWidth="1"/>
    <col min="14617" max="14617" width="11.08984375" style="53" customWidth="1"/>
    <col min="14618" max="14618" width="20.453125" style="53" bestFit="1" customWidth="1"/>
    <col min="14619" max="14619" width="17.90625" style="53" bestFit="1" customWidth="1"/>
    <col min="14620" max="14620" width="20.08984375" style="53" bestFit="1" customWidth="1"/>
    <col min="14621" max="14853" width="9.90625" style="53"/>
    <col min="14854" max="14854" width="7.08984375" style="53" customWidth="1"/>
    <col min="14855" max="14857" width="19.90625" style="53" customWidth="1"/>
    <col min="14858" max="14860" width="13.453125" style="53" customWidth="1"/>
    <col min="14861" max="14861" width="13.90625" style="53" customWidth="1"/>
    <col min="14862" max="14862" width="28.08984375" style="53" customWidth="1"/>
    <col min="14863" max="14863" width="19.08984375" style="53" customWidth="1"/>
    <col min="14864" max="14864" width="25.08984375" style="53" customWidth="1"/>
    <col min="14865" max="14865" width="13.90625" style="53" customWidth="1"/>
    <col min="14866" max="14867" width="0" style="53" hidden="1" customWidth="1"/>
    <col min="14868" max="14868" width="12.36328125" style="53" bestFit="1" customWidth="1"/>
    <col min="14869" max="14869" width="14.453125" style="53" customWidth="1"/>
    <col min="14870" max="14870" width="14.453125" style="53" bestFit="1" customWidth="1"/>
    <col min="14871" max="14871" width="16.81640625" style="53" bestFit="1" customWidth="1"/>
    <col min="14872" max="14872" width="14.90625" style="53" customWidth="1"/>
    <col min="14873" max="14873" width="11.08984375" style="53" customWidth="1"/>
    <col min="14874" max="14874" width="20.453125" style="53" bestFit="1" customWidth="1"/>
    <col min="14875" max="14875" width="17.90625" style="53" bestFit="1" customWidth="1"/>
    <col min="14876" max="14876" width="20.08984375" style="53" bestFit="1" customWidth="1"/>
    <col min="14877" max="15109" width="9.90625" style="53"/>
    <col min="15110" max="15110" width="7.08984375" style="53" customWidth="1"/>
    <col min="15111" max="15113" width="19.90625" style="53" customWidth="1"/>
    <col min="15114" max="15116" width="13.453125" style="53" customWidth="1"/>
    <col min="15117" max="15117" width="13.90625" style="53" customWidth="1"/>
    <col min="15118" max="15118" width="28.08984375" style="53" customWidth="1"/>
    <col min="15119" max="15119" width="19.08984375" style="53" customWidth="1"/>
    <col min="15120" max="15120" width="25.08984375" style="53" customWidth="1"/>
    <col min="15121" max="15121" width="13.90625" style="53" customWidth="1"/>
    <col min="15122" max="15123" width="0" style="53" hidden="1" customWidth="1"/>
    <col min="15124" max="15124" width="12.36328125" style="53" bestFit="1" customWidth="1"/>
    <col min="15125" max="15125" width="14.453125" style="53" customWidth="1"/>
    <col min="15126" max="15126" width="14.453125" style="53" bestFit="1" customWidth="1"/>
    <col min="15127" max="15127" width="16.81640625" style="53" bestFit="1" customWidth="1"/>
    <col min="15128" max="15128" width="14.90625" style="53" customWidth="1"/>
    <col min="15129" max="15129" width="11.08984375" style="53" customWidth="1"/>
    <col min="15130" max="15130" width="20.453125" style="53" bestFit="1" customWidth="1"/>
    <col min="15131" max="15131" width="17.90625" style="53" bestFit="1" customWidth="1"/>
    <col min="15132" max="15132" width="20.08984375" style="53" bestFit="1" customWidth="1"/>
    <col min="15133" max="15365" width="9.90625" style="53"/>
    <col min="15366" max="15366" width="7.08984375" style="53" customWidth="1"/>
    <col min="15367" max="15369" width="19.90625" style="53" customWidth="1"/>
    <col min="15370" max="15372" width="13.453125" style="53" customWidth="1"/>
    <col min="15373" max="15373" width="13.90625" style="53" customWidth="1"/>
    <col min="15374" max="15374" width="28.08984375" style="53" customWidth="1"/>
    <col min="15375" max="15375" width="19.08984375" style="53" customWidth="1"/>
    <col min="15376" max="15376" width="25.08984375" style="53" customWidth="1"/>
    <col min="15377" max="15377" width="13.90625" style="53" customWidth="1"/>
    <col min="15378" max="15379" width="0" style="53" hidden="1" customWidth="1"/>
    <col min="15380" max="15380" width="12.36328125" style="53" bestFit="1" customWidth="1"/>
    <col min="15381" max="15381" width="14.453125" style="53" customWidth="1"/>
    <col min="15382" max="15382" width="14.453125" style="53" bestFit="1" customWidth="1"/>
    <col min="15383" max="15383" width="16.81640625" style="53" bestFit="1" customWidth="1"/>
    <col min="15384" max="15384" width="14.90625" style="53" customWidth="1"/>
    <col min="15385" max="15385" width="11.08984375" style="53" customWidth="1"/>
    <col min="15386" max="15386" width="20.453125" style="53" bestFit="1" customWidth="1"/>
    <col min="15387" max="15387" width="17.90625" style="53" bestFit="1" customWidth="1"/>
    <col min="15388" max="15388" width="20.08984375" style="53" bestFit="1" customWidth="1"/>
    <col min="15389" max="15621" width="9.90625" style="53"/>
    <col min="15622" max="15622" width="7.08984375" style="53" customWidth="1"/>
    <col min="15623" max="15625" width="19.90625" style="53" customWidth="1"/>
    <col min="15626" max="15628" width="13.453125" style="53" customWidth="1"/>
    <col min="15629" max="15629" width="13.90625" style="53" customWidth="1"/>
    <col min="15630" max="15630" width="28.08984375" style="53" customWidth="1"/>
    <col min="15631" max="15631" width="19.08984375" style="53" customWidth="1"/>
    <col min="15632" max="15632" width="25.08984375" style="53" customWidth="1"/>
    <col min="15633" max="15633" width="13.90625" style="53" customWidth="1"/>
    <col min="15634" max="15635" width="0" style="53" hidden="1" customWidth="1"/>
    <col min="15636" max="15636" width="12.36328125" style="53" bestFit="1" customWidth="1"/>
    <col min="15637" max="15637" width="14.453125" style="53" customWidth="1"/>
    <col min="15638" max="15638" width="14.453125" style="53" bestFit="1" customWidth="1"/>
    <col min="15639" max="15639" width="16.81640625" style="53" bestFit="1" customWidth="1"/>
    <col min="15640" max="15640" width="14.90625" style="53" customWidth="1"/>
    <col min="15641" max="15641" width="11.08984375" style="53" customWidth="1"/>
    <col min="15642" max="15642" width="20.453125" style="53" bestFit="1" customWidth="1"/>
    <col min="15643" max="15643" width="17.90625" style="53" bestFit="1" customWidth="1"/>
    <col min="15644" max="15644" width="20.08984375" style="53" bestFit="1" customWidth="1"/>
    <col min="15645" max="15877" width="9.90625" style="53"/>
    <col min="15878" max="15878" width="7.08984375" style="53" customWidth="1"/>
    <col min="15879" max="15881" width="19.90625" style="53" customWidth="1"/>
    <col min="15882" max="15884" width="13.453125" style="53" customWidth="1"/>
    <col min="15885" max="15885" width="13.90625" style="53" customWidth="1"/>
    <col min="15886" max="15886" width="28.08984375" style="53" customWidth="1"/>
    <col min="15887" max="15887" width="19.08984375" style="53" customWidth="1"/>
    <col min="15888" max="15888" width="25.08984375" style="53" customWidth="1"/>
    <col min="15889" max="15889" width="13.90625" style="53" customWidth="1"/>
    <col min="15890" max="15891" width="0" style="53" hidden="1" customWidth="1"/>
    <col min="15892" max="15892" width="12.36328125" style="53" bestFit="1" customWidth="1"/>
    <col min="15893" max="15893" width="14.453125" style="53" customWidth="1"/>
    <col min="15894" max="15894" width="14.453125" style="53" bestFit="1" customWidth="1"/>
    <col min="15895" max="15895" width="16.81640625" style="53" bestFit="1" customWidth="1"/>
    <col min="15896" max="15896" width="14.90625" style="53" customWidth="1"/>
    <col min="15897" max="15897" width="11.08984375" style="53" customWidth="1"/>
    <col min="15898" max="15898" width="20.453125" style="53" bestFit="1" customWidth="1"/>
    <col min="15899" max="15899" width="17.90625" style="53" bestFit="1" customWidth="1"/>
    <col min="15900" max="15900" width="20.08984375" style="53" bestFit="1" customWidth="1"/>
    <col min="15901" max="16133" width="9.90625" style="53"/>
    <col min="16134" max="16134" width="7.08984375" style="53" customWidth="1"/>
    <col min="16135" max="16137" width="19.90625" style="53" customWidth="1"/>
    <col min="16138" max="16140" width="13.453125" style="53" customWidth="1"/>
    <col min="16141" max="16141" width="13.90625" style="53" customWidth="1"/>
    <col min="16142" max="16142" width="28.08984375" style="53" customWidth="1"/>
    <col min="16143" max="16143" width="19.08984375" style="53" customWidth="1"/>
    <col min="16144" max="16144" width="25.08984375" style="53" customWidth="1"/>
    <col min="16145" max="16145" width="13.90625" style="53" customWidth="1"/>
    <col min="16146" max="16147" width="0" style="53" hidden="1" customWidth="1"/>
    <col min="16148" max="16148" width="12.36328125" style="53" bestFit="1" customWidth="1"/>
    <col min="16149" max="16149" width="14.453125" style="53" customWidth="1"/>
    <col min="16150" max="16150" width="14.453125" style="53" bestFit="1" customWidth="1"/>
    <col min="16151" max="16151" width="16.81640625" style="53" bestFit="1" customWidth="1"/>
    <col min="16152" max="16152" width="14.90625" style="53" customWidth="1"/>
    <col min="16153" max="16153" width="11.08984375" style="53" customWidth="1"/>
    <col min="16154" max="16154" width="20.453125" style="53" bestFit="1" customWidth="1"/>
    <col min="16155" max="16155" width="17.90625" style="53" bestFit="1" customWidth="1"/>
    <col min="16156" max="16156" width="20.08984375" style="53" bestFit="1" customWidth="1"/>
    <col min="16157" max="16384" width="9.90625" style="53"/>
  </cols>
  <sheetData>
    <row r="1" spans="1:26" ht="25.5">
      <c r="A1" s="440" t="s">
        <v>41</v>
      </c>
      <c r="B1" s="441"/>
      <c r="C1" s="441"/>
      <c r="D1" s="441"/>
      <c r="E1" s="441"/>
      <c r="F1" s="441"/>
      <c r="G1" s="441"/>
      <c r="H1" s="441"/>
      <c r="I1" s="441"/>
      <c r="J1" s="441"/>
      <c r="K1" s="441"/>
      <c r="L1" s="441"/>
      <c r="M1" s="441"/>
      <c r="N1" s="441"/>
      <c r="O1" s="441"/>
      <c r="P1" s="441"/>
      <c r="Q1" s="441"/>
      <c r="R1" s="441"/>
      <c r="S1" s="441"/>
      <c r="T1" s="441"/>
      <c r="U1" s="441"/>
      <c r="V1" s="441"/>
      <c r="W1" s="158"/>
      <c r="X1" s="130"/>
      <c r="Y1" s="130"/>
    </row>
    <row r="2" spans="1:26" ht="16.5" customHeight="1">
      <c r="A2" s="442" t="s">
        <v>244</v>
      </c>
      <c r="B2" s="444" t="s">
        <v>42</v>
      </c>
      <c r="C2" s="444" t="s">
        <v>234</v>
      </c>
      <c r="D2" s="444" t="s">
        <v>236</v>
      </c>
      <c r="E2" s="444" t="s">
        <v>241</v>
      </c>
      <c r="F2" s="444" t="s">
        <v>243</v>
      </c>
      <c r="G2" s="446" t="s">
        <v>245</v>
      </c>
      <c r="H2" s="461" t="s">
        <v>238</v>
      </c>
      <c r="I2" s="87"/>
      <c r="J2" s="87"/>
      <c r="K2" s="444" t="s">
        <v>240</v>
      </c>
      <c r="L2" s="444" t="s">
        <v>43</v>
      </c>
      <c r="M2" s="448" t="s">
        <v>246</v>
      </c>
      <c r="N2" s="446" t="s">
        <v>247</v>
      </c>
      <c r="O2" s="461" t="s">
        <v>261</v>
      </c>
      <c r="P2" s="138"/>
      <c r="Q2" s="450" t="s">
        <v>44</v>
      </c>
      <c r="R2" s="451"/>
      <c r="S2" s="451"/>
      <c r="T2" s="451"/>
      <c r="U2" s="452"/>
      <c r="V2" s="453" t="s">
        <v>248</v>
      </c>
      <c r="W2" s="463" t="s">
        <v>270</v>
      </c>
      <c r="X2" s="136"/>
      <c r="Y2" s="432" t="s">
        <v>255</v>
      </c>
    </row>
    <row r="3" spans="1:26" ht="114" customHeight="1">
      <c r="A3" s="443"/>
      <c r="B3" s="445"/>
      <c r="C3" s="445"/>
      <c r="D3" s="445"/>
      <c r="E3" s="445"/>
      <c r="F3" s="445"/>
      <c r="G3" s="447"/>
      <c r="H3" s="462"/>
      <c r="I3" s="88" t="s">
        <v>249</v>
      </c>
      <c r="J3" s="89" t="s">
        <v>45</v>
      </c>
      <c r="K3" s="443"/>
      <c r="L3" s="445"/>
      <c r="M3" s="449"/>
      <c r="N3" s="447"/>
      <c r="O3" s="462"/>
      <c r="P3" s="139" t="s">
        <v>257</v>
      </c>
      <c r="Q3" s="80" t="s">
        <v>250</v>
      </c>
      <c r="R3" s="90" t="s">
        <v>251</v>
      </c>
      <c r="S3" s="90" t="s">
        <v>252</v>
      </c>
      <c r="T3" s="91" t="s">
        <v>253</v>
      </c>
      <c r="U3" s="90" t="s">
        <v>254</v>
      </c>
      <c r="V3" s="454"/>
      <c r="W3" s="464"/>
      <c r="X3" s="136" t="s">
        <v>271</v>
      </c>
      <c r="Y3" s="433"/>
    </row>
    <row r="4" spans="1:26" s="192" customFormat="1" ht="21" customHeight="1">
      <c r="A4" s="180" t="s">
        <v>46</v>
      </c>
      <c r="B4" s="181" t="s">
        <v>47</v>
      </c>
      <c r="C4" s="181"/>
      <c r="D4" s="181"/>
      <c r="E4" s="181"/>
      <c r="F4" s="181"/>
      <c r="G4" s="182">
        <f>SUM(G5:G6)</f>
        <v>5899086</v>
      </c>
      <c r="H4" s="182"/>
      <c r="I4" s="182"/>
      <c r="J4" s="182"/>
      <c r="K4" s="183"/>
      <c r="L4" s="181"/>
      <c r="M4" s="184"/>
      <c r="N4" s="185"/>
      <c r="O4" s="182"/>
      <c r="P4" s="186"/>
      <c r="Q4" s="187">
        <f>SUM(Q5:Q6)</f>
        <v>0</v>
      </c>
      <c r="R4" s="187">
        <f t="shared" ref="R4:T4" si="0">SUM(R5:R6)</f>
        <v>3847416</v>
      </c>
      <c r="S4" s="187">
        <f t="shared" si="0"/>
        <v>2051684</v>
      </c>
      <c r="T4" s="187">
        <f t="shared" si="0"/>
        <v>0</v>
      </c>
      <c r="U4" s="188">
        <f>SUM(Q4:T4)</f>
        <v>5899100</v>
      </c>
      <c r="V4" s="189"/>
      <c r="W4" s="190"/>
      <c r="X4" s="191"/>
      <c r="Y4" s="191"/>
    </row>
    <row r="5" spans="1:26" ht="26">
      <c r="A5" s="72">
        <v>1</v>
      </c>
      <c r="B5" s="94" t="s">
        <v>48</v>
      </c>
      <c r="C5" s="94" t="s">
        <v>277</v>
      </c>
      <c r="D5" s="94"/>
      <c r="E5" s="94"/>
      <c r="F5" s="94"/>
      <c r="G5" s="75">
        <v>1787898</v>
      </c>
      <c r="H5" s="75"/>
      <c r="I5" s="72"/>
      <c r="J5" s="72"/>
      <c r="K5" s="72" t="s">
        <v>49</v>
      </c>
      <c r="L5" s="94" t="s">
        <v>279</v>
      </c>
      <c r="M5" s="47"/>
      <c r="N5" s="95"/>
      <c r="O5" s="75"/>
      <c r="P5" s="137"/>
      <c r="Q5" s="95"/>
      <c r="R5" s="465">
        <v>3847416</v>
      </c>
      <c r="S5" s="173">
        <v>92584</v>
      </c>
      <c r="T5" s="49"/>
      <c r="U5" s="434">
        <f>SUM(Q5:T6)</f>
        <v>5899100</v>
      </c>
      <c r="V5" s="436">
        <v>1</v>
      </c>
      <c r="W5" s="160"/>
      <c r="X5" s="132"/>
      <c r="Y5" s="132"/>
    </row>
    <row r="6" spans="1:26" ht="22.5" customHeight="1">
      <c r="A6" s="72">
        <v>2</v>
      </c>
      <c r="B6" s="94" t="s">
        <v>50</v>
      </c>
      <c r="C6" s="94" t="s">
        <v>278</v>
      </c>
      <c r="D6" s="94"/>
      <c r="E6" s="94"/>
      <c r="F6" s="94"/>
      <c r="G6" s="75">
        <v>4111188</v>
      </c>
      <c r="H6" s="75"/>
      <c r="I6" s="72"/>
      <c r="J6" s="72"/>
      <c r="K6" s="72" t="s">
        <v>49</v>
      </c>
      <c r="L6" s="94" t="s">
        <v>279</v>
      </c>
      <c r="M6" s="96"/>
      <c r="N6" s="95"/>
      <c r="O6" s="75"/>
      <c r="P6" s="137"/>
      <c r="Q6" s="95"/>
      <c r="R6" s="466"/>
      <c r="S6" s="174">
        <v>1959100</v>
      </c>
      <c r="T6" s="49"/>
      <c r="U6" s="435"/>
      <c r="V6" s="437"/>
      <c r="W6" s="160"/>
      <c r="X6" s="133"/>
      <c r="Y6" s="133"/>
    </row>
    <row r="7" spans="1:26" s="192" customFormat="1" ht="26">
      <c r="A7" s="180" t="s">
        <v>51</v>
      </c>
      <c r="B7" s="181" t="s">
        <v>52</v>
      </c>
      <c r="C7" s="181" t="s">
        <v>256</v>
      </c>
      <c r="D7" s="181" t="s">
        <v>266</v>
      </c>
      <c r="E7" s="181"/>
      <c r="F7" s="181"/>
      <c r="G7" s="182">
        <f>SUM(G8:G9)</f>
        <v>14651077.199999999</v>
      </c>
      <c r="H7" s="182"/>
      <c r="I7" s="182"/>
      <c r="J7" s="182"/>
      <c r="K7" s="183"/>
      <c r="L7" s="181"/>
      <c r="M7" s="184"/>
      <c r="N7" s="185"/>
      <c r="O7" s="182"/>
      <c r="P7" s="186"/>
      <c r="Q7" s="187">
        <f>SUM(Q8:Q34)</f>
        <v>338000</v>
      </c>
      <c r="R7" s="187">
        <f t="shared" ref="R7:T7" si="1">SUM(R8:R34)</f>
        <v>3481085</v>
      </c>
      <c r="S7" s="187">
        <f t="shared" si="1"/>
        <v>1528637</v>
      </c>
      <c r="T7" s="187">
        <f t="shared" si="1"/>
        <v>0</v>
      </c>
      <c r="U7" s="188">
        <f>SUM(Q7:T7)</f>
        <v>5347722</v>
      </c>
      <c r="V7" s="189"/>
      <c r="W7" s="190"/>
      <c r="X7" s="191"/>
      <c r="Y7" s="191"/>
    </row>
    <row r="8" spans="1:26" ht="18.649999999999999" customHeight="1">
      <c r="A8" s="72" t="s">
        <v>53</v>
      </c>
      <c r="B8" s="94" t="s">
        <v>54</v>
      </c>
      <c r="C8" s="94"/>
      <c r="D8" s="94"/>
      <c r="E8" s="94"/>
      <c r="F8" s="94"/>
      <c r="G8" s="75">
        <v>6335882</v>
      </c>
      <c r="H8" s="75"/>
      <c r="I8" s="75"/>
      <c r="J8" s="75"/>
      <c r="K8" s="59"/>
      <c r="L8" s="94"/>
      <c r="M8" s="47"/>
      <c r="N8" s="95"/>
      <c r="O8" s="75"/>
      <c r="P8" s="137"/>
      <c r="Q8" s="95"/>
      <c r="R8" s="49"/>
      <c r="S8" s="49"/>
      <c r="T8" s="49"/>
      <c r="U8" s="97">
        <f>SUM(Q8:T8)</f>
        <v>0</v>
      </c>
      <c r="V8" s="98"/>
      <c r="W8" s="161"/>
      <c r="X8" s="134"/>
      <c r="Y8" s="134"/>
    </row>
    <row r="9" spans="1:26" ht="19.5" customHeight="1">
      <c r="A9" s="72" t="s">
        <v>55</v>
      </c>
      <c r="B9" s="94" t="s">
        <v>56</v>
      </c>
      <c r="C9" s="94"/>
      <c r="D9" s="94"/>
      <c r="E9" s="94"/>
      <c r="F9" s="94"/>
      <c r="G9" s="75">
        <f>SUM(G10:G32)</f>
        <v>8315195.1999999993</v>
      </c>
      <c r="H9" s="75"/>
      <c r="I9" s="75"/>
      <c r="J9" s="75"/>
      <c r="K9" s="46"/>
      <c r="L9" s="94"/>
      <c r="M9" s="47"/>
      <c r="N9" s="95"/>
      <c r="O9" s="75"/>
      <c r="P9" s="137"/>
      <c r="Q9" s="95"/>
      <c r="R9" s="49"/>
      <c r="S9" s="49"/>
      <c r="T9" s="49"/>
      <c r="U9" s="97"/>
      <c r="V9" s="98"/>
      <c r="W9" s="161"/>
      <c r="X9" s="134"/>
      <c r="Y9" s="134"/>
    </row>
    <row r="10" spans="1:26" ht="20.149999999999999" customHeight="1">
      <c r="A10" s="72">
        <v>1</v>
      </c>
      <c r="B10" s="94" t="s">
        <v>57</v>
      </c>
      <c r="C10" s="94"/>
      <c r="D10" s="94"/>
      <c r="E10" s="94"/>
      <c r="F10" s="94"/>
      <c r="G10" s="75">
        <v>6217</v>
      </c>
      <c r="H10" s="75"/>
      <c r="I10" s="75"/>
      <c r="J10" s="75"/>
      <c r="K10" s="46"/>
      <c r="L10" s="94"/>
      <c r="M10" s="47"/>
      <c r="N10" s="95"/>
      <c r="O10" s="75"/>
      <c r="P10" s="137"/>
      <c r="Q10" s="95"/>
      <c r="R10" s="49"/>
      <c r="S10" s="49"/>
      <c r="T10" s="49"/>
      <c r="U10" s="97">
        <f t="shared" ref="U10:U31" si="2">SUM(Q10:T10)</f>
        <v>0</v>
      </c>
      <c r="V10" s="98"/>
      <c r="W10" s="161"/>
      <c r="X10" s="134"/>
      <c r="Y10" s="134"/>
    </row>
    <row r="11" spans="1:26" ht="26">
      <c r="A11" s="72">
        <v>2</v>
      </c>
      <c r="B11" s="94" t="s">
        <v>58</v>
      </c>
      <c r="C11" s="94"/>
      <c r="D11" s="94"/>
      <c r="E11" s="94"/>
      <c r="F11" s="94"/>
      <c r="G11" s="75">
        <v>65200</v>
      </c>
      <c r="H11" s="75"/>
      <c r="I11" s="75">
        <v>65200</v>
      </c>
      <c r="J11" s="75"/>
      <c r="K11" s="46" t="s">
        <v>259</v>
      </c>
      <c r="L11" s="94" t="s">
        <v>59</v>
      </c>
      <c r="M11" s="48"/>
      <c r="N11" s="95"/>
      <c r="O11" s="75"/>
      <c r="P11" s="137" t="s">
        <v>260</v>
      </c>
      <c r="Q11" s="95"/>
      <c r="R11" s="176">
        <v>19500</v>
      </c>
      <c r="S11" s="172">
        <v>26000</v>
      </c>
      <c r="T11" s="49"/>
      <c r="U11" s="97">
        <f t="shared" si="2"/>
        <v>45500</v>
      </c>
      <c r="V11" s="98">
        <f t="shared" ref="V11:V35" si="3">U11/G11</f>
        <v>0.69785276073619629</v>
      </c>
      <c r="W11" s="161"/>
      <c r="X11" s="134"/>
      <c r="Y11" s="134"/>
      <c r="Z11" s="53" t="s">
        <v>60</v>
      </c>
    </row>
    <row r="12" spans="1:26" ht="26">
      <c r="A12" s="72">
        <v>3</v>
      </c>
      <c r="B12" s="94" t="s">
        <v>61</v>
      </c>
      <c r="C12" s="94"/>
      <c r="D12" s="94"/>
      <c r="E12" s="94"/>
      <c r="F12" s="94"/>
      <c r="G12" s="75">
        <v>96733</v>
      </c>
      <c r="H12" s="75"/>
      <c r="I12" s="75">
        <v>100000</v>
      </c>
      <c r="J12" s="75"/>
      <c r="K12" s="46"/>
      <c r="L12" s="94" t="s">
        <v>62</v>
      </c>
      <c r="M12" s="47"/>
      <c r="N12" s="95"/>
      <c r="O12" s="75"/>
      <c r="P12" s="137"/>
      <c r="Q12" s="95"/>
      <c r="R12" s="172">
        <v>29000</v>
      </c>
      <c r="S12" s="172">
        <v>38000</v>
      </c>
      <c r="T12" s="49"/>
      <c r="U12" s="97">
        <f t="shared" si="2"/>
        <v>67000</v>
      </c>
      <c r="V12" s="98">
        <f t="shared" si="3"/>
        <v>0.69262816205431443</v>
      </c>
      <c r="W12" s="161"/>
      <c r="X12" s="134"/>
      <c r="Y12" s="134"/>
      <c r="Z12" s="53" t="s">
        <v>60</v>
      </c>
    </row>
    <row r="13" spans="1:26" ht="20.5" customHeight="1">
      <c r="A13" s="72">
        <v>4</v>
      </c>
      <c r="B13" s="94" t="s">
        <v>63</v>
      </c>
      <c r="C13" s="94"/>
      <c r="D13" s="94"/>
      <c r="E13" s="94"/>
      <c r="F13" s="94"/>
      <c r="G13" s="75">
        <v>56900</v>
      </c>
      <c r="H13" s="75"/>
      <c r="I13" s="75"/>
      <c r="J13" s="75"/>
      <c r="K13" s="46" t="s">
        <v>49</v>
      </c>
      <c r="L13" s="94" t="s">
        <v>65</v>
      </c>
      <c r="M13" s="47"/>
      <c r="N13" s="95"/>
      <c r="O13" s="75"/>
      <c r="P13" s="137" t="s">
        <v>263</v>
      </c>
      <c r="Q13" s="95"/>
      <c r="R13" s="168">
        <v>56900</v>
      </c>
      <c r="S13" s="49"/>
      <c r="T13" s="49"/>
      <c r="U13" s="97">
        <f t="shared" si="2"/>
        <v>56900</v>
      </c>
      <c r="V13" s="98">
        <f t="shared" si="3"/>
        <v>1</v>
      </c>
      <c r="W13" s="161"/>
      <c r="X13" s="134"/>
      <c r="Y13" s="134"/>
    </row>
    <row r="14" spans="1:26" ht="31" customHeight="1">
      <c r="A14" s="72">
        <v>5</v>
      </c>
      <c r="B14" s="94" t="s">
        <v>66</v>
      </c>
      <c r="C14" s="94"/>
      <c r="D14" s="94"/>
      <c r="E14" s="94"/>
      <c r="F14" s="94"/>
      <c r="G14" s="75">
        <v>78471</v>
      </c>
      <c r="H14" s="75"/>
      <c r="I14" s="156">
        <v>85106</v>
      </c>
      <c r="J14" s="75"/>
      <c r="K14" s="46"/>
      <c r="L14" s="94" t="s">
        <v>67</v>
      </c>
      <c r="M14" s="47"/>
      <c r="N14" s="95"/>
      <c r="O14" s="75"/>
      <c r="P14" s="137"/>
      <c r="Q14" s="95"/>
      <c r="R14" s="172">
        <v>23500</v>
      </c>
      <c r="S14" s="172">
        <v>31000</v>
      </c>
      <c r="T14" s="49"/>
      <c r="U14" s="97">
        <f t="shared" si="2"/>
        <v>54500</v>
      </c>
      <c r="V14" s="98">
        <f t="shared" si="3"/>
        <v>0.69452409170266727</v>
      </c>
      <c r="W14" s="161"/>
      <c r="X14" s="134"/>
      <c r="Y14" s="134"/>
    </row>
    <row r="15" spans="1:26" ht="26">
      <c r="A15" s="72">
        <v>6</v>
      </c>
      <c r="B15" s="94" t="s">
        <v>68</v>
      </c>
      <c r="C15" s="94"/>
      <c r="D15" s="94"/>
      <c r="E15" s="94"/>
      <c r="F15" s="94"/>
      <c r="G15" s="75">
        <v>1168500</v>
      </c>
      <c r="H15" s="75"/>
      <c r="I15" s="75">
        <v>1168500</v>
      </c>
      <c r="J15" s="75">
        <v>1168500</v>
      </c>
      <c r="K15" s="46" t="s">
        <v>239</v>
      </c>
      <c r="L15" s="94" t="s">
        <v>69</v>
      </c>
      <c r="M15" s="47"/>
      <c r="N15" s="95"/>
      <c r="O15" s="75"/>
      <c r="P15" s="137"/>
      <c r="Q15" s="95"/>
      <c r="R15" s="172">
        <v>350000</v>
      </c>
      <c r="S15" s="172">
        <v>230000</v>
      </c>
      <c r="T15" s="49"/>
      <c r="U15" s="97">
        <f>SUM(R15:S16)</f>
        <v>810000</v>
      </c>
      <c r="V15" s="98">
        <f t="shared" si="3"/>
        <v>0.69319640564826701</v>
      </c>
      <c r="W15" s="161"/>
      <c r="X15" s="134"/>
      <c r="Y15" s="134"/>
      <c r="Z15" s="53" t="s">
        <v>70</v>
      </c>
    </row>
    <row r="16" spans="1:26">
      <c r="A16" s="72"/>
      <c r="B16" s="94"/>
      <c r="C16" s="94"/>
      <c r="D16" s="94"/>
      <c r="E16" s="94"/>
      <c r="F16" s="94"/>
      <c r="G16" s="75"/>
      <c r="H16" s="75"/>
      <c r="I16" s="75"/>
      <c r="J16" s="75"/>
      <c r="K16" s="46"/>
      <c r="L16" s="94"/>
      <c r="M16" s="47"/>
      <c r="N16" s="95"/>
      <c r="O16" s="75"/>
      <c r="P16" s="137"/>
      <c r="Q16" s="95"/>
      <c r="R16" s="172">
        <v>230000</v>
      </c>
      <c r="S16" s="49"/>
      <c r="T16" s="49"/>
      <c r="U16" s="97"/>
      <c r="V16" s="98"/>
      <c r="W16" s="161"/>
      <c r="X16" s="134"/>
      <c r="Y16" s="134"/>
    </row>
    <row r="17" spans="1:26" ht="20.149999999999999" customHeight="1">
      <c r="A17" s="72">
        <v>7</v>
      </c>
      <c r="B17" s="60" t="s">
        <v>71</v>
      </c>
      <c r="C17" s="94"/>
      <c r="D17" s="94"/>
      <c r="E17" s="94"/>
      <c r="F17" s="94"/>
      <c r="G17" s="75">
        <v>62500</v>
      </c>
      <c r="H17" s="75"/>
      <c r="I17" s="75">
        <v>62500</v>
      </c>
      <c r="J17" s="75"/>
      <c r="K17" s="59"/>
      <c r="L17" s="60" t="s">
        <v>72</v>
      </c>
      <c r="M17" s="47"/>
      <c r="N17" s="62"/>
      <c r="O17" s="61"/>
      <c r="P17" s="99"/>
      <c r="Q17" s="62"/>
      <c r="R17" s="168">
        <v>56200</v>
      </c>
      <c r="S17" s="49"/>
      <c r="T17" s="49"/>
      <c r="U17" s="97">
        <f>SUM(Q17:T18)</f>
        <v>62500</v>
      </c>
      <c r="V17" s="98">
        <f t="shared" si="3"/>
        <v>1</v>
      </c>
      <c r="W17" s="161"/>
      <c r="X17" s="134"/>
      <c r="Y17" s="134"/>
      <c r="Z17" s="53" t="s">
        <v>73</v>
      </c>
    </row>
    <row r="18" spans="1:26" ht="20.149999999999999" customHeight="1">
      <c r="A18" s="72"/>
      <c r="B18" s="94"/>
      <c r="C18" s="94"/>
      <c r="D18" s="94"/>
      <c r="E18" s="94"/>
      <c r="F18" s="94"/>
      <c r="G18" s="75"/>
      <c r="H18" s="75"/>
      <c r="I18" s="75"/>
      <c r="J18" s="75"/>
      <c r="K18" s="46"/>
      <c r="L18" s="94"/>
      <c r="M18" s="47"/>
      <c r="N18" s="95"/>
      <c r="O18" s="75"/>
      <c r="P18" s="137"/>
      <c r="Q18" s="95"/>
      <c r="R18" s="168">
        <v>6300</v>
      </c>
      <c r="S18" s="49"/>
      <c r="T18" s="49"/>
      <c r="U18" s="97"/>
      <c r="V18" s="98"/>
      <c r="W18" s="161"/>
      <c r="X18" s="134"/>
      <c r="Y18" s="134"/>
    </row>
    <row r="19" spans="1:26" ht="27.65" customHeight="1">
      <c r="A19" s="72">
        <v>8</v>
      </c>
      <c r="B19" s="94" t="s">
        <v>74</v>
      </c>
      <c r="C19" s="94"/>
      <c r="D19" s="94"/>
      <c r="E19" s="94"/>
      <c r="F19" s="94"/>
      <c r="G19" s="75">
        <v>69679</v>
      </c>
      <c r="H19" s="75"/>
      <c r="I19" s="75">
        <v>69679</v>
      </c>
      <c r="J19" s="75"/>
      <c r="K19" s="46"/>
      <c r="L19" s="94" t="s">
        <v>69</v>
      </c>
      <c r="M19" s="47"/>
      <c r="N19" s="95"/>
      <c r="O19" s="75"/>
      <c r="P19" s="137"/>
      <c r="Q19" s="95"/>
      <c r="R19" s="172">
        <v>20000</v>
      </c>
      <c r="S19" s="172">
        <v>28000</v>
      </c>
      <c r="T19" s="49"/>
      <c r="U19" s="97">
        <f t="shared" si="2"/>
        <v>48000</v>
      </c>
      <c r="V19" s="98">
        <f t="shared" si="3"/>
        <v>0.68887326167137874</v>
      </c>
      <c r="W19" s="161"/>
      <c r="X19" s="134"/>
      <c r="Y19" s="134"/>
    </row>
    <row r="20" spans="1:26" ht="26">
      <c r="A20" s="72">
        <v>9</v>
      </c>
      <c r="B20" s="94" t="s">
        <v>76</v>
      </c>
      <c r="C20" s="94"/>
      <c r="D20" s="94"/>
      <c r="E20" s="94"/>
      <c r="F20" s="94"/>
      <c r="G20" s="75">
        <v>145000</v>
      </c>
      <c r="H20" s="75"/>
      <c r="I20" s="75">
        <v>145000</v>
      </c>
      <c r="J20" s="75"/>
      <c r="K20" s="46"/>
      <c r="L20" s="94" t="s">
        <v>77</v>
      </c>
      <c r="M20" s="99"/>
      <c r="N20" s="99"/>
      <c r="O20" s="155"/>
      <c r="P20" s="137"/>
      <c r="Q20" s="95"/>
      <c r="R20" s="176">
        <v>43500</v>
      </c>
      <c r="S20" s="172">
        <v>29000</v>
      </c>
      <c r="T20" s="49"/>
      <c r="U20" s="97">
        <f>SUM(Q20:T21)</f>
        <v>101500</v>
      </c>
      <c r="V20" s="98">
        <f t="shared" si="3"/>
        <v>0.7</v>
      </c>
      <c r="W20" s="161"/>
      <c r="X20" s="134"/>
      <c r="Y20" s="134"/>
      <c r="Z20" s="53" t="s">
        <v>60</v>
      </c>
    </row>
    <row r="21" spans="1:26">
      <c r="A21" s="72"/>
      <c r="B21" s="94"/>
      <c r="C21" s="94"/>
      <c r="D21" s="94"/>
      <c r="E21" s="94"/>
      <c r="F21" s="94"/>
      <c r="G21" s="75"/>
      <c r="H21" s="75"/>
      <c r="I21" s="75"/>
      <c r="J21" s="75"/>
      <c r="K21" s="46"/>
      <c r="L21" s="94"/>
      <c r="M21" s="137"/>
      <c r="N21" s="99"/>
      <c r="O21" s="155"/>
      <c r="P21" s="137"/>
      <c r="Q21" s="95"/>
      <c r="R21" s="49"/>
      <c r="S21" s="172">
        <v>29000</v>
      </c>
      <c r="T21" s="49"/>
      <c r="U21" s="97"/>
      <c r="V21" s="98"/>
      <c r="W21" s="161"/>
      <c r="X21" s="134"/>
      <c r="Y21" s="134"/>
    </row>
    <row r="22" spans="1:26" ht="19.5" customHeight="1">
      <c r="A22" s="72">
        <v>10</v>
      </c>
      <c r="B22" s="50" t="s">
        <v>293</v>
      </c>
      <c r="C22" s="51"/>
      <c r="D22" s="51"/>
      <c r="E22" s="51"/>
      <c r="F22" s="51"/>
      <c r="G22" s="75">
        <v>338000</v>
      </c>
      <c r="H22" s="75"/>
      <c r="I22" s="75">
        <v>338000</v>
      </c>
      <c r="J22" s="75"/>
      <c r="K22" s="50" t="s">
        <v>265</v>
      </c>
      <c r="L22" s="50" t="s">
        <v>80</v>
      </c>
      <c r="M22" s="47"/>
      <c r="N22" s="52"/>
      <c r="O22" s="56"/>
      <c r="P22" s="141"/>
      <c r="Q22" s="175">
        <v>300000</v>
      </c>
      <c r="R22" s="49"/>
      <c r="S22" s="49"/>
      <c r="T22" s="49"/>
      <c r="U22" s="97">
        <f>SUM(Q22:T23)</f>
        <v>338000</v>
      </c>
      <c r="V22" s="98">
        <f t="shared" si="3"/>
        <v>1</v>
      </c>
      <c r="W22" s="161"/>
      <c r="X22" s="134"/>
      <c r="Y22" s="134"/>
    </row>
    <row r="23" spans="1:26" ht="19.5" customHeight="1">
      <c r="A23" s="72"/>
      <c r="B23" s="50"/>
      <c r="C23" s="51"/>
      <c r="D23" s="51"/>
      <c r="E23" s="51"/>
      <c r="F23" s="51"/>
      <c r="G23" s="75"/>
      <c r="H23" s="75"/>
      <c r="I23" s="75"/>
      <c r="J23" s="75"/>
      <c r="K23" s="50"/>
      <c r="L23" s="50"/>
      <c r="M23" s="47"/>
      <c r="N23" s="52"/>
      <c r="O23" s="56"/>
      <c r="P23" s="141"/>
      <c r="Q23" s="175">
        <v>38000</v>
      </c>
      <c r="R23" s="49"/>
      <c r="S23" s="49"/>
      <c r="T23" s="49"/>
      <c r="U23" s="97"/>
      <c r="V23" s="98"/>
      <c r="W23" s="161"/>
      <c r="X23" s="134"/>
      <c r="Y23" s="134"/>
    </row>
    <row r="24" spans="1:26" ht="26">
      <c r="A24" s="72">
        <v>11</v>
      </c>
      <c r="B24" s="50" t="s">
        <v>81</v>
      </c>
      <c r="C24" s="51"/>
      <c r="D24" s="51"/>
      <c r="E24" s="51"/>
      <c r="F24" s="51"/>
      <c r="G24" s="75">
        <v>2535600.09</v>
      </c>
      <c r="H24" s="75"/>
      <c r="I24" s="75">
        <v>3180000</v>
      </c>
      <c r="J24" s="75"/>
      <c r="K24" s="50" t="s">
        <v>239</v>
      </c>
      <c r="L24" s="50" t="s">
        <v>82</v>
      </c>
      <c r="M24" s="47"/>
      <c r="N24" s="52"/>
      <c r="O24" s="56"/>
      <c r="P24" s="141"/>
      <c r="Q24" s="52"/>
      <c r="R24" s="172">
        <v>760000</v>
      </c>
      <c r="S24" s="172">
        <v>500000</v>
      </c>
      <c r="T24" s="49"/>
      <c r="U24" s="97">
        <f>SUM(Q24:T25)</f>
        <v>1760000</v>
      </c>
      <c r="V24" s="98">
        <f t="shared" si="3"/>
        <v>0.69411576649691631</v>
      </c>
      <c r="W24" s="161"/>
      <c r="X24" s="134"/>
      <c r="Y24" s="134"/>
      <c r="Z24" s="53" t="s">
        <v>60</v>
      </c>
    </row>
    <row r="25" spans="1:26">
      <c r="A25" s="72"/>
      <c r="B25" s="50"/>
      <c r="C25" s="51"/>
      <c r="D25" s="51"/>
      <c r="E25" s="51"/>
      <c r="F25" s="51"/>
      <c r="G25" s="75"/>
      <c r="H25" s="75"/>
      <c r="I25" s="75"/>
      <c r="J25" s="75"/>
      <c r="K25" s="51"/>
      <c r="L25" s="50"/>
      <c r="M25" s="47"/>
      <c r="N25" s="52"/>
      <c r="O25" s="56"/>
      <c r="P25" s="141"/>
      <c r="Q25" s="52"/>
      <c r="R25" s="172">
        <v>500000</v>
      </c>
      <c r="S25" s="49"/>
      <c r="T25" s="49"/>
      <c r="U25" s="97"/>
      <c r="V25" s="98"/>
      <c r="W25" s="161"/>
      <c r="X25" s="134"/>
      <c r="Y25" s="134"/>
    </row>
    <row r="26" spans="1:26" ht="23.15" customHeight="1">
      <c r="A26" s="72">
        <v>12</v>
      </c>
      <c r="B26" s="50" t="s">
        <v>214</v>
      </c>
      <c r="C26" s="51"/>
      <c r="D26" s="51"/>
      <c r="E26" s="51" t="s">
        <v>84</v>
      </c>
      <c r="F26" s="51" t="s">
        <v>85</v>
      </c>
      <c r="G26" s="75">
        <v>1426000</v>
      </c>
      <c r="H26" s="75"/>
      <c r="I26" s="75">
        <v>1426000</v>
      </c>
      <c r="J26" s="75"/>
      <c r="K26" s="46" t="s">
        <v>239</v>
      </c>
      <c r="L26" s="50" t="s">
        <v>86</v>
      </c>
      <c r="M26" s="54"/>
      <c r="N26" s="52"/>
      <c r="O26" s="56"/>
      <c r="P26" s="141"/>
      <c r="Q26" s="52"/>
      <c r="R26" s="172">
        <v>103010.1</v>
      </c>
      <c r="S26" s="49"/>
      <c r="T26" s="49"/>
      <c r="U26" s="97">
        <f>SUM(Q26:T28)</f>
        <v>710000</v>
      </c>
      <c r="V26" s="98">
        <f t="shared" si="3"/>
        <v>0.49789621318373073</v>
      </c>
      <c r="W26" s="161"/>
      <c r="X26" s="134"/>
      <c r="Y26" s="134"/>
      <c r="Z26" s="53" t="s">
        <v>87</v>
      </c>
    </row>
    <row r="27" spans="1:26" ht="23.15" customHeight="1">
      <c r="A27" s="72"/>
      <c r="B27" s="50"/>
      <c r="C27" s="51"/>
      <c r="D27" s="51"/>
      <c r="E27" s="51"/>
      <c r="F27" s="51"/>
      <c r="G27" s="75"/>
      <c r="H27" s="75"/>
      <c r="I27" s="75"/>
      <c r="J27" s="75"/>
      <c r="K27" s="46"/>
      <c r="L27" s="50"/>
      <c r="M27" s="157"/>
      <c r="N27" s="52"/>
      <c r="O27" s="56"/>
      <c r="P27" s="141"/>
      <c r="Q27" s="52"/>
      <c r="R27" s="172">
        <v>176989.9</v>
      </c>
      <c r="S27" s="49"/>
      <c r="T27" s="49"/>
      <c r="U27" s="97"/>
      <c r="V27" s="98"/>
      <c r="W27" s="161"/>
      <c r="X27" s="134"/>
      <c r="Y27" s="134"/>
    </row>
    <row r="28" spans="1:26" ht="23.15" customHeight="1">
      <c r="A28" s="72"/>
      <c r="B28" s="50"/>
      <c r="C28" s="51"/>
      <c r="D28" s="51"/>
      <c r="E28" s="51"/>
      <c r="F28" s="51"/>
      <c r="G28" s="75"/>
      <c r="H28" s="75"/>
      <c r="I28" s="75"/>
      <c r="J28" s="75"/>
      <c r="K28" s="46"/>
      <c r="L28" s="50"/>
      <c r="M28" s="157"/>
      <c r="N28" s="52"/>
      <c r="O28" s="56"/>
      <c r="P28" s="141"/>
      <c r="Q28" s="52"/>
      <c r="R28" s="172">
        <v>430000</v>
      </c>
      <c r="S28" s="49"/>
      <c r="T28" s="49"/>
      <c r="U28" s="97"/>
      <c r="V28" s="98"/>
      <c r="W28" s="161"/>
      <c r="X28" s="134"/>
      <c r="Y28" s="134"/>
    </row>
    <row r="29" spans="1:26" ht="26">
      <c r="A29" s="72">
        <v>13</v>
      </c>
      <c r="B29" s="50" t="s">
        <v>88</v>
      </c>
      <c r="C29" s="51"/>
      <c r="D29" s="51"/>
      <c r="E29" s="51" t="s">
        <v>89</v>
      </c>
      <c r="F29" s="51" t="s">
        <v>90</v>
      </c>
      <c r="G29" s="75">
        <v>254887</v>
      </c>
      <c r="H29" s="75"/>
      <c r="I29" s="75">
        <v>254887</v>
      </c>
      <c r="J29" s="75"/>
      <c r="K29" s="50" t="s">
        <v>264</v>
      </c>
      <c r="L29" s="50" t="s">
        <v>91</v>
      </c>
      <c r="M29" s="47"/>
      <c r="N29" s="52"/>
      <c r="O29" s="56"/>
      <c r="P29" s="141"/>
      <c r="Q29" s="52"/>
      <c r="R29" s="172">
        <v>70000</v>
      </c>
      <c r="S29" s="172">
        <v>100000</v>
      </c>
      <c r="T29" s="49"/>
      <c r="U29" s="97">
        <f t="shared" si="2"/>
        <v>170000</v>
      </c>
      <c r="V29" s="98">
        <f t="shared" si="3"/>
        <v>0.66696222247505754</v>
      </c>
      <c r="W29" s="161"/>
      <c r="X29" s="134"/>
      <c r="Y29" s="134"/>
    </row>
    <row r="30" spans="1:26" ht="26">
      <c r="A30" s="72">
        <v>14</v>
      </c>
      <c r="B30" s="50" t="s">
        <v>92</v>
      </c>
      <c r="C30" s="51"/>
      <c r="D30" s="51"/>
      <c r="E30" s="51"/>
      <c r="F30" s="51"/>
      <c r="G30" s="75">
        <v>116185.8</v>
      </c>
      <c r="H30" s="75"/>
      <c r="I30" s="156">
        <v>138000</v>
      </c>
      <c r="J30" s="75"/>
      <c r="K30" s="46"/>
      <c r="L30" s="50" t="s">
        <v>93</v>
      </c>
      <c r="M30" s="47"/>
      <c r="N30" s="52"/>
      <c r="O30" s="56"/>
      <c r="P30" s="141"/>
      <c r="Q30" s="52"/>
      <c r="R30" s="172">
        <v>116185</v>
      </c>
      <c r="S30" s="49"/>
      <c r="T30" s="49"/>
      <c r="U30" s="97">
        <f t="shared" si="2"/>
        <v>116185</v>
      </c>
      <c r="V30" s="98">
        <f t="shared" si="3"/>
        <v>0.99999311447698425</v>
      </c>
      <c r="W30" s="161"/>
      <c r="X30" s="134"/>
      <c r="Y30" s="134"/>
      <c r="Z30" s="53" t="s">
        <v>94</v>
      </c>
    </row>
    <row r="31" spans="1:26">
      <c r="A31" s="72">
        <v>15</v>
      </c>
      <c r="B31" s="60" t="s">
        <v>95</v>
      </c>
      <c r="C31" s="94"/>
      <c r="D31" s="94"/>
      <c r="E31" s="94"/>
      <c r="F31" s="94"/>
      <c r="G31" s="75">
        <v>920350.21</v>
      </c>
      <c r="H31" s="75"/>
      <c r="I31" s="75"/>
      <c r="J31" s="75"/>
      <c r="K31" s="59" t="s">
        <v>49</v>
      </c>
      <c r="L31" s="60"/>
      <c r="M31" s="47"/>
      <c r="N31" s="62"/>
      <c r="O31" s="61"/>
      <c r="P31" s="99"/>
      <c r="Q31" s="62"/>
      <c r="R31" s="49"/>
      <c r="S31" s="49"/>
      <c r="T31" s="49"/>
      <c r="U31" s="97">
        <f t="shared" si="2"/>
        <v>0</v>
      </c>
      <c r="V31" s="98">
        <f t="shared" si="3"/>
        <v>0</v>
      </c>
      <c r="W31" s="161"/>
      <c r="X31" s="134"/>
      <c r="Y31" s="134"/>
    </row>
    <row r="32" spans="1:26" ht="20.149999999999999" customHeight="1">
      <c r="A32" s="72">
        <v>16</v>
      </c>
      <c r="B32" s="50" t="s">
        <v>97</v>
      </c>
      <c r="C32" s="51"/>
      <c r="D32" s="51"/>
      <c r="E32" s="51"/>
      <c r="F32" s="51"/>
      <c r="G32" s="75">
        <v>974972.1</v>
      </c>
      <c r="H32" s="75"/>
      <c r="I32" s="75">
        <v>974972.1</v>
      </c>
      <c r="J32" s="75"/>
      <c r="K32" s="94" t="s">
        <v>267</v>
      </c>
      <c r="L32" s="50" t="s">
        <v>98</v>
      </c>
      <c r="M32" s="47"/>
      <c r="N32" s="52"/>
      <c r="O32" s="56"/>
      <c r="P32" s="141"/>
      <c r="Q32" s="52"/>
      <c r="R32" s="172">
        <v>490000</v>
      </c>
      <c r="S32" s="172">
        <v>200000</v>
      </c>
      <c r="T32" s="49"/>
      <c r="U32" s="97">
        <f>SUM(R32:S34)</f>
        <v>1007637</v>
      </c>
      <c r="V32" s="98">
        <f t="shared" si="3"/>
        <v>1.0335034202517179</v>
      </c>
      <c r="W32" s="134"/>
      <c r="X32" s="134"/>
      <c r="Y32" s="134"/>
      <c r="Z32" s="53" t="s">
        <v>99</v>
      </c>
    </row>
    <row r="33" spans="1:26" ht="20.149999999999999" customHeight="1">
      <c r="A33" s="72"/>
      <c r="B33" s="50"/>
      <c r="C33" s="51"/>
      <c r="D33" s="51"/>
      <c r="E33" s="51"/>
      <c r="F33" s="51"/>
      <c r="G33" s="75"/>
      <c r="H33" s="75"/>
      <c r="I33" s="75"/>
      <c r="J33" s="75"/>
      <c r="K33" s="46"/>
      <c r="L33" s="50"/>
      <c r="M33" s="47"/>
      <c r="N33" s="52"/>
      <c r="O33" s="56"/>
      <c r="P33" s="141"/>
      <c r="Q33" s="52"/>
      <c r="R33" s="49"/>
      <c r="S33" s="172">
        <v>253341.9</v>
      </c>
      <c r="T33" s="49"/>
      <c r="U33" s="97"/>
      <c r="V33" s="98"/>
      <c r="W33" s="161"/>
      <c r="X33" s="134"/>
      <c r="Y33" s="134"/>
    </row>
    <row r="34" spans="1:26" ht="20.149999999999999" customHeight="1">
      <c r="A34" s="72"/>
      <c r="B34" s="50"/>
      <c r="C34" s="51"/>
      <c r="D34" s="51"/>
      <c r="E34" s="51"/>
      <c r="F34" s="51"/>
      <c r="G34" s="75"/>
      <c r="H34" s="75"/>
      <c r="I34" s="75"/>
      <c r="J34" s="75"/>
      <c r="K34" s="46"/>
      <c r="L34" s="50"/>
      <c r="M34" s="47"/>
      <c r="N34" s="52"/>
      <c r="O34" s="56"/>
      <c r="P34" s="141"/>
      <c r="Q34" s="52"/>
      <c r="R34" s="49"/>
      <c r="S34" s="172">
        <v>64295.1</v>
      </c>
      <c r="T34" s="49"/>
      <c r="U34" s="97"/>
      <c r="V34" s="98"/>
      <c r="W34" s="161"/>
      <c r="X34" s="134"/>
      <c r="Y34" s="134"/>
    </row>
    <row r="35" spans="1:26" s="192" customFormat="1" ht="23.15" customHeight="1">
      <c r="A35" s="180" t="s">
        <v>100</v>
      </c>
      <c r="B35" s="181" t="s">
        <v>101</v>
      </c>
      <c r="C35" s="181" t="s">
        <v>276</v>
      </c>
      <c r="D35" s="181"/>
      <c r="E35" s="181"/>
      <c r="F35" s="181"/>
      <c r="G35" s="182">
        <f>SUM(G36:G37)</f>
        <v>6796130.5599999996</v>
      </c>
      <c r="H35" s="182"/>
      <c r="I35" s="182"/>
      <c r="J35" s="182"/>
      <c r="K35" s="183"/>
      <c r="L35" s="181"/>
      <c r="M35" s="184"/>
      <c r="N35" s="185"/>
      <c r="O35" s="182"/>
      <c r="P35" s="186"/>
      <c r="Q35" s="187">
        <f>SUM(Q36:Q61)</f>
        <v>0</v>
      </c>
      <c r="R35" s="187">
        <f t="shared" ref="R35:T35" si="4">SUM(R36:R61)</f>
        <v>1860000</v>
      </c>
      <c r="S35" s="187">
        <f t="shared" si="4"/>
        <v>2910000</v>
      </c>
      <c r="T35" s="187">
        <f t="shared" si="4"/>
        <v>0</v>
      </c>
      <c r="U35" s="188">
        <f>SUM(R35:T35)</f>
        <v>4770000</v>
      </c>
      <c r="V35" s="193">
        <f t="shared" si="3"/>
        <v>0.70186997702410236</v>
      </c>
      <c r="W35" s="194"/>
      <c r="X35" s="195"/>
      <c r="Y35" s="195"/>
    </row>
    <row r="36" spans="1:26" s="84" customFormat="1" ht="23.15" customHeight="1">
      <c r="A36" s="78" t="s">
        <v>53</v>
      </c>
      <c r="B36" s="60" t="s">
        <v>54</v>
      </c>
      <c r="C36" s="60"/>
      <c r="D36" s="60"/>
      <c r="E36" s="60"/>
      <c r="F36" s="60"/>
      <c r="G36" s="61">
        <v>197946</v>
      </c>
      <c r="H36" s="61"/>
      <c r="I36" s="61"/>
      <c r="J36" s="61"/>
      <c r="K36" s="81"/>
      <c r="L36" s="79"/>
      <c r="M36" s="92"/>
      <c r="N36" s="82"/>
      <c r="O36" s="80"/>
      <c r="P36" s="140"/>
      <c r="Q36" s="83"/>
      <c r="R36" s="83"/>
      <c r="S36" s="83"/>
      <c r="T36" s="83"/>
      <c r="U36" s="85"/>
      <c r="V36" s="98"/>
      <c r="W36" s="161"/>
      <c r="X36" s="134"/>
      <c r="Y36" s="134"/>
    </row>
    <row r="37" spans="1:26" s="84" customFormat="1" ht="20.5" customHeight="1">
      <c r="A37" s="78" t="s">
        <v>55</v>
      </c>
      <c r="B37" s="60" t="s">
        <v>105</v>
      </c>
      <c r="C37" s="60"/>
      <c r="D37" s="60"/>
      <c r="E37" s="60"/>
      <c r="F37" s="60"/>
      <c r="G37" s="80">
        <f>SUM(G38:G61)</f>
        <v>6598184.5599999996</v>
      </c>
      <c r="H37" s="80"/>
      <c r="I37" s="80"/>
      <c r="J37" s="80"/>
      <c r="K37" s="81"/>
      <c r="L37" s="79"/>
      <c r="M37" s="92"/>
      <c r="N37" s="82"/>
      <c r="O37" s="80"/>
      <c r="P37" s="140"/>
      <c r="Q37" s="83"/>
      <c r="R37" s="83"/>
      <c r="S37" s="83"/>
      <c r="T37" s="83"/>
      <c r="U37" s="85"/>
      <c r="V37" s="98"/>
      <c r="W37" s="161"/>
      <c r="X37" s="134"/>
      <c r="Y37" s="134"/>
    </row>
    <row r="38" spans="1:26" ht="65">
      <c r="A38" s="55">
        <v>1</v>
      </c>
      <c r="B38" s="50" t="s">
        <v>106</v>
      </c>
      <c r="C38" s="50"/>
      <c r="D38" s="50"/>
      <c r="E38" s="50"/>
      <c r="F38" s="50"/>
      <c r="G38" s="56">
        <v>1308827.1399999999</v>
      </c>
      <c r="H38" s="57"/>
      <c r="I38" s="57">
        <v>1477803.68</v>
      </c>
      <c r="J38" s="57"/>
      <c r="K38" s="94" t="s">
        <v>274</v>
      </c>
      <c r="L38" s="50" t="s">
        <v>107</v>
      </c>
      <c r="M38" s="58"/>
      <c r="N38" s="52"/>
      <c r="O38" s="56"/>
      <c r="P38" s="141"/>
      <c r="Q38" s="52"/>
      <c r="R38" s="172">
        <v>1110000</v>
      </c>
      <c r="S38" s="49"/>
      <c r="T38" s="49"/>
      <c r="U38" s="97">
        <f t="shared" ref="U38:U62" si="5">SUM(R38:T38)</f>
        <v>1110000</v>
      </c>
      <c r="V38" s="98">
        <f t="shared" ref="V38:V58" si="6">U38/G38</f>
        <v>0.84808754806230569</v>
      </c>
      <c r="W38" s="161"/>
      <c r="X38" s="134"/>
      <c r="Y38" s="134"/>
      <c r="Z38" s="53" t="s">
        <v>108</v>
      </c>
    </row>
    <row r="39" spans="1:26" ht="21" customHeight="1">
      <c r="A39" s="55">
        <v>2</v>
      </c>
      <c r="B39" s="50" t="s">
        <v>109</v>
      </c>
      <c r="C39" s="50"/>
      <c r="D39" s="50"/>
      <c r="E39" s="50" t="s">
        <v>110</v>
      </c>
      <c r="F39" s="50" t="s">
        <v>111</v>
      </c>
      <c r="G39" s="56">
        <v>32039.95</v>
      </c>
      <c r="H39" s="57"/>
      <c r="I39" s="57">
        <v>32039.95</v>
      </c>
      <c r="J39" s="57"/>
      <c r="K39" s="46"/>
      <c r="L39" s="50" t="s">
        <v>112</v>
      </c>
      <c r="M39" s="58"/>
      <c r="N39" s="52"/>
      <c r="O39" s="56"/>
      <c r="P39" s="141"/>
      <c r="Q39" s="52"/>
      <c r="R39" s="172">
        <v>20000</v>
      </c>
      <c r="S39" s="49"/>
      <c r="T39" s="49"/>
      <c r="U39" s="97">
        <f t="shared" si="5"/>
        <v>20000</v>
      </c>
      <c r="V39" s="98">
        <f t="shared" si="6"/>
        <v>0.62422069947050474</v>
      </c>
      <c r="W39" s="161"/>
      <c r="X39" s="134"/>
      <c r="Y39" s="134"/>
      <c r="Z39" s="84" t="s">
        <v>113</v>
      </c>
    </row>
    <row r="40" spans="1:26" ht="21.65" customHeight="1">
      <c r="A40" s="55">
        <v>3</v>
      </c>
      <c r="B40" s="50" t="s">
        <v>114</v>
      </c>
      <c r="C40" s="50"/>
      <c r="D40" s="50"/>
      <c r="E40" s="50" t="s">
        <v>115</v>
      </c>
      <c r="F40" s="50" t="s">
        <v>116</v>
      </c>
      <c r="G40" s="56">
        <v>73783.83</v>
      </c>
      <c r="H40" s="56"/>
      <c r="I40" s="56">
        <v>73783.83</v>
      </c>
      <c r="J40" s="56"/>
      <c r="K40" s="50"/>
      <c r="L40" s="50" t="s">
        <v>117</v>
      </c>
      <c r="M40" s="58"/>
      <c r="N40" s="52"/>
      <c r="O40" s="56"/>
      <c r="P40" s="141"/>
      <c r="Q40" s="52"/>
      <c r="R40" s="176">
        <v>50000</v>
      </c>
      <c r="S40" s="49"/>
      <c r="T40" s="49"/>
      <c r="U40" s="97">
        <f t="shared" si="5"/>
        <v>50000</v>
      </c>
      <c r="V40" s="98">
        <f t="shared" si="6"/>
        <v>0.67765525319029929</v>
      </c>
      <c r="W40" s="161"/>
      <c r="X40" s="134"/>
      <c r="Y40" s="134"/>
      <c r="Z40" s="84" t="s">
        <v>113</v>
      </c>
    </row>
    <row r="41" spans="1:26" ht="18.649999999999999" customHeight="1">
      <c r="A41" s="55">
        <v>4</v>
      </c>
      <c r="B41" s="50" t="s">
        <v>118</v>
      </c>
      <c r="C41" s="77"/>
      <c r="D41" s="77"/>
      <c r="E41" s="438" t="s">
        <v>119</v>
      </c>
      <c r="F41" s="439"/>
      <c r="G41" s="56">
        <v>120291.49</v>
      </c>
      <c r="H41" s="56"/>
      <c r="I41" s="56">
        <v>120291.49</v>
      </c>
      <c r="J41" s="56"/>
      <c r="K41" s="50"/>
      <c r="L41" s="50" t="s">
        <v>120</v>
      </c>
      <c r="M41" s="58"/>
      <c r="N41" s="52"/>
      <c r="O41" s="56"/>
      <c r="P41" s="141"/>
      <c r="Q41" s="52"/>
      <c r="R41" s="176">
        <v>80000</v>
      </c>
      <c r="S41" s="49"/>
      <c r="T41" s="49"/>
      <c r="U41" s="97">
        <f t="shared" si="5"/>
        <v>80000</v>
      </c>
      <c r="V41" s="98">
        <f t="shared" si="6"/>
        <v>0.66505120187637545</v>
      </c>
      <c r="W41" s="161"/>
      <c r="X41" s="134"/>
      <c r="Y41" s="134"/>
      <c r="Z41" s="84" t="s">
        <v>113</v>
      </c>
    </row>
    <row r="42" spans="1:26" ht="28.5" customHeight="1">
      <c r="A42" s="55">
        <v>5</v>
      </c>
      <c r="B42" s="50" t="s">
        <v>122</v>
      </c>
      <c r="C42" s="50"/>
      <c r="D42" s="50"/>
      <c r="E42" s="50" t="s">
        <v>110</v>
      </c>
      <c r="F42" s="50" t="s">
        <v>111</v>
      </c>
      <c r="G42" s="56">
        <v>101629.15</v>
      </c>
      <c r="H42" s="56"/>
      <c r="I42" s="56">
        <v>101629.15</v>
      </c>
      <c r="J42" s="56"/>
      <c r="K42" s="50"/>
      <c r="L42" s="50" t="s">
        <v>112</v>
      </c>
      <c r="M42" s="58"/>
      <c r="N42" s="52"/>
      <c r="O42" s="56"/>
      <c r="P42" s="141"/>
      <c r="Q42" s="52"/>
      <c r="R42" s="176">
        <v>70000</v>
      </c>
      <c r="S42" s="49"/>
      <c r="T42" s="49"/>
      <c r="U42" s="97">
        <f t="shared" si="5"/>
        <v>70000</v>
      </c>
      <c r="V42" s="98">
        <f t="shared" si="6"/>
        <v>0.6887787608181315</v>
      </c>
      <c r="W42" s="161"/>
      <c r="X42" s="134"/>
      <c r="Y42" s="134"/>
      <c r="Z42" s="84" t="s">
        <v>126</v>
      </c>
    </row>
    <row r="43" spans="1:26" ht="25.5" customHeight="1">
      <c r="A43" s="55">
        <v>6</v>
      </c>
      <c r="B43" s="50" t="s">
        <v>127</v>
      </c>
      <c r="C43" s="50"/>
      <c r="D43" s="50"/>
      <c r="E43" s="50" t="s">
        <v>128</v>
      </c>
      <c r="F43" s="50" t="s">
        <v>129</v>
      </c>
      <c r="G43" s="56">
        <v>1535169.59</v>
      </c>
      <c r="H43" s="56"/>
      <c r="I43" s="56">
        <v>1535000</v>
      </c>
      <c r="J43" s="56"/>
      <c r="K43" s="50" t="s">
        <v>267</v>
      </c>
      <c r="L43" s="50" t="s">
        <v>130</v>
      </c>
      <c r="M43" s="47"/>
      <c r="N43" s="52"/>
      <c r="O43" s="56"/>
      <c r="P43" s="141"/>
      <c r="Q43" s="52"/>
      <c r="R43" s="49"/>
      <c r="S43" s="172">
        <f>760000</f>
        <v>760000</v>
      </c>
      <c r="T43" s="49"/>
      <c r="U43" s="97">
        <f>SUM(R43:T46)</f>
        <v>1070000</v>
      </c>
      <c r="V43" s="98">
        <f t="shared" si="6"/>
        <v>0.69699139884603889</v>
      </c>
      <c r="W43" s="161"/>
      <c r="X43" s="134"/>
      <c r="Y43" s="134"/>
      <c r="Z43" s="84" t="s">
        <v>131</v>
      </c>
    </row>
    <row r="44" spans="1:26" ht="25.5" customHeight="1">
      <c r="A44" s="55"/>
      <c r="B44" s="50"/>
      <c r="C44" s="50"/>
      <c r="D44" s="50"/>
      <c r="E44" s="50"/>
      <c r="F44" s="50"/>
      <c r="G44" s="56"/>
      <c r="H44" s="56"/>
      <c r="I44" s="56"/>
      <c r="J44" s="56"/>
      <c r="K44" s="50"/>
      <c r="L44" s="50"/>
      <c r="M44" s="47"/>
      <c r="N44" s="52"/>
      <c r="O44" s="56"/>
      <c r="P44" s="141"/>
      <c r="Q44" s="52"/>
      <c r="R44" s="49"/>
      <c r="S44" s="172">
        <v>35500</v>
      </c>
      <c r="T44" s="49"/>
      <c r="U44" s="97"/>
      <c r="V44" s="98"/>
      <c r="W44" s="161"/>
      <c r="X44" s="134"/>
      <c r="Y44" s="134"/>
      <c r="Z44" s="84"/>
    </row>
    <row r="45" spans="1:26" ht="25.5" customHeight="1">
      <c r="A45" s="55"/>
      <c r="B45" s="50"/>
      <c r="C45" s="50"/>
      <c r="D45" s="50"/>
      <c r="E45" s="50"/>
      <c r="F45" s="50"/>
      <c r="G45" s="56"/>
      <c r="H45" s="56"/>
      <c r="I45" s="56"/>
      <c r="J45" s="56"/>
      <c r="K45" s="50"/>
      <c r="L45" s="50"/>
      <c r="M45" s="47"/>
      <c r="N45" s="52"/>
      <c r="O45" s="56"/>
      <c r="P45" s="141"/>
      <c r="Q45" s="52"/>
      <c r="R45" s="49"/>
      <c r="S45" s="172">
        <v>1471.9</v>
      </c>
      <c r="T45" s="49"/>
      <c r="U45" s="97"/>
      <c r="V45" s="98"/>
      <c r="W45" s="161"/>
      <c r="X45" s="134"/>
      <c r="Y45" s="134"/>
      <c r="Z45" s="84"/>
    </row>
    <row r="46" spans="1:26" ht="25.5" customHeight="1">
      <c r="A46" s="55"/>
      <c r="B46" s="50"/>
      <c r="C46" s="50"/>
      <c r="D46" s="50"/>
      <c r="E46" s="50"/>
      <c r="F46" s="50"/>
      <c r="G46" s="56"/>
      <c r="H46" s="56"/>
      <c r="I46" s="56"/>
      <c r="J46" s="56"/>
      <c r="K46" s="50"/>
      <c r="L46" s="50"/>
      <c r="M46" s="47"/>
      <c r="N46" s="52"/>
      <c r="O46" s="56"/>
      <c r="P46" s="141"/>
      <c r="Q46" s="52"/>
      <c r="R46" s="49"/>
      <c r="S46" s="172">
        <v>273028.09999999998</v>
      </c>
      <c r="T46" s="49"/>
      <c r="U46" s="97"/>
      <c r="V46" s="98"/>
      <c r="W46" s="161"/>
      <c r="X46" s="134"/>
      <c r="Y46" s="134"/>
      <c r="Z46" s="84"/>
    </row>
    <row r="47" spans="1:26" ht="25.5" customHeight="1">
      <c r="A47" s="55">
        <v>7</v>
      </c>
      <c r="B47" s="50" t="s">
        <v>132</v>
      </c>
      <c r="C47" s="50"/>
      <c r="D47" s="50"/>
      <c r="E47" s="50" t="s">
        <v>133</v>
      </c>
      <c r="F47" s="50" t="s">
        <v>134</v>
      </c>
      <c r="G47" s="56">
        <v>1134034.56</v>
      </c>
      <c r="H47" s="56"/>
      <c r="I47" s="56">
        <v>1133732</v>
      </c>
      <c r="J47" s="56"/>
      <c r="K47" s="50" t="s">
        <v>267</v>
      </c>
      <c r="L47" s="50" t="s">
        <v>135</v>
      </c>
      <c r="M47" s="58"/>
      <c r="N47" s="52"/>
      <c r="O47" s="56"/>
      <c r="P47" s="141"/>
      <c r="Q47" s="52"/>
      <c r="R47" s="49"/>
      <c r="S47" s="172">
        <v>790000</v>
      </c>
      <c r="T47" s="49"/>
      <c r="U47" s="97">
        <f t="shared" si="5"/>
        <v>790000</v>
      </c>
      <c r="V47" s="98">
        <f t="shared" si="6"/>
        <v>0.69662779942085717</v>
      </c>
      <c r="W47" s="161"/>
      <c r="X47" s="134"/>
      <c r="Y47" s="134"/>
      <c r="Z47" s="84" t="s">
        <v>136</v>
      </c>
    </row>
    <row r="48" spans="1:26" ht="26.5" customHeight="1">
      <c r="A48" s="55">
        <v>8</v>
      </c>
      <c r="B48" s="50" t="s">
        <v>137</v>
      </c>
      <c r="C48" s="50"/>
      <c r="D48" s="50"/>
      <c r="E48" s="50"/>
      <c r="F48" s="50"/>
      <c r="G48" s="56">
        <v>128811.71</v>
      </c>
      <c r="H48" s="56"/>
      <c r="I48" s="56">
        <v>128811.71</v>
      </c>
      <c r="J48" s="56"/>
      <c r="K48" s="50"/>
      <c r="L48" s="50" t="s">
        <v>138</v>
      </c>
      <c r="M48" s="58"/>
      <c r="N48" s="52"/>
      <c r="O48" s="56"/>
      <c r="P48" s="141"/>
      <c r="Q48" s="52"/>
      <c r="R48" s="49"/>
      <c r="S48" s="172">
        <v>60000</v>
      </c>
      <c r="T48" s="49"/>
      <c r="U48" s="97">
        <f>SUM(R48:T49)</f>
        <v>90000</v>
      </c>
      <c r="V48" s="98">
        <f t="shared" si="6"/>
        <v>0.6986942413853523</v>
      </c>
      <c r="W48" s="161"/>
      <c r="X48" s="134"/>
      <c r="Y48" s="134"/>
      <c r="Z48" s="84" t="s">
        <v>139</v>
      </c>
    </row>
    <row r="49" spans="1:26" ht="26.5" customHeight="1">
      <c r="A49" s="55"/>
      <c r="B49" s="50"/>
      <c r="C49" s="50"/>
      <c r="D49" s="50"/>
      <c r="E49" s="50"/>
      <c r="F49" s="50"/>
      <c r="G49" s="56"/>
      <c r="H49" s="56"/>
      <c r="I49" s="56"/>
      <c r="J49" s="56"/>
      <c r="K49" s="50"/>
      <c r="L49" s="50"/>
      <c r="M49" s="58"/>
      <c r="N49" s="52"/>
      <c r="O49" s="56"/>
      <c r="P49" s="141"/>
      <c r="Q49" s="52"/>
      <c r="R49" s="49"/>
      <c r="S49" s="172">
        <v>30000</v>
      </c>
      <c r="T49" s="49"/>
      <c r="U49" s="97"/>
      <c r="V49" s="98"/>
      <c r="W49" s="161"/>
      <c r="X49" s="134"/>
      <c r="Y49" s="134"/>
      <c r="Z49" s="84"/>
    </row>
    <row r="50" spans="1:26" ht="26">
      <c r="A50" s="55">
        <v>9</v>
      </c>
      <c r="B50" s="50" t="s">
        <v>140</v>
      </c>
      <c r="C50" s="50"/>
      <c r="D50" s="50"/>
      <c r="E50" s="50" t="s">
        <v>141</v>
      </c>
      <c r="F50" s="50" t="s">
        <v>142</v>
      </c>
      <c r="G50" s="56">
        <v>356700.41</v>
      </c>
      <c r="H50" s="56"/>
      <c r="I50" s="56">
        <v>356700</v>
      </c>
      <c r="J50" s="56"/>
      <c r="K50" s="50" t="s">
        <v>267</v>
      </c>
      <c r="L50" s="50" t="s">
        <v>130</v>
      </c>
      <c r="M50" s="58"/>
      <c r="N50" s="52"/>
      <c r="O50" s="56"/>
      <c r="P50" s="141"/>
      <c r="Q50" s="52"/>
      <c r="R50" s="49"/>
      <c r="S50" s="172">
        <v>170000</v>
      </c>
      <c r="T50" s="49"/>
      <c r="U50" s="97">
        <f>SUM(R50:T51)</f>
        <v>250000</v>
      </c>
      <c r="V50" s="98">
        <f t="shared" si="6"/>
        <v>0.70086827206057889</v>
      </c>
      <c r="W50" s="161"/>
      <c r="X50" s="134"/>
      <c r="Y50" s="134"/>
    </row>
    <row r="51" spans="1:26">
      <c r="A51" s="55"/>
      <c r="B51" s="50"/>
      <c r="C51" s="50"/>
      <c r="D51" s="50"/>
      <c r="E51" s="50"/>
      <c r="F51" s="50"/>
      <c r="G51" s="56"/>
      <c r="H51" s="56"/>
      <c r="I51" s="56"/>
      <c r="J51" s="56"/>
      <c r="K51" s="50"/>
      <c r="L51" s="50"/>
      <c r="M51" s="58"/>
      <c r="N51" s="52"/>
      <c r="O51" s="56"/>
      <c r="P51" s="141"/>
      <c r="Q51" s="52"/>
      <c r="R51" s="49"/>
      <c r="S51" s="172">
        <v>80000</v>
      </c>
      <c r="T51" s="49"/>
      <c r="U51" s="97"/>
      <c r="V51" s="98"/>
      <c r="W51" s="161"/>
      <c r="X51" s="134"/>
      <c r="Y51" s="134"/>
    </row>
    <row r="52" spans="1:26" ht="25.5" customHeight="1">
      <c r="A52" s="55">
        <v>10</v>
      </c>
      <c r="B52" s="50" t="s">
        <v>143</v>
      </c>
      <c r="C52" s="50"/>
      <c r="D52" s="50"/>
      <c r="E52" s="50"/>
      <c r="F52" s="50"/>
      <c r="G52" s="56">
        <v>204478.76</v>
      </c>
      <c r="H52" s="56"/>
      <c r="I52" s="56">
        <v>204478.76</v>
      </c>
      <c r="J52" s="56"/>
      <c r="K52" s="50"/>
      <c r="L52" s="50" t="s">
        <v>144</v>
      </c>
      <c r="M52" s="58"/>
      <c r="N52" s="52"/>
      <c r="O52" s="56"/>
      <c r="P52" s="141"/>
      <c r="Q52" s="52"/>
      <c r="R52" s="49"/>
      <c r="S52" s="172">
        <v>100000</v>
      </c>
      <c r="T52" s="49"/>
      <c r="U52" s="97">
        <f>SUM(R52:T53)</f>
        <v>140000</v>
      </c>
      <c r="V52" s="98">
        <f t="shared" si="6"/>
        <v>0.68466768871250971</v>
      </c>
      <c r="W52" s="161"/>
      <c r="X52" s="134"/>
      <c r="Y52" s="134"/>
      <c r="Z52" s="84" t="s">
        <v>145</v>
      </c>
    </row>
    <row r="53" spans="1:26" ht="25.5" customHeight="1">
      <c r="A53" s="55"/>
      <c r="B53" s="50"/>
      <c r="C53" s="50"/>
      <c r="D53" s="50"/>
      <c r="E53" s="50"/>
      <c r="F53" s="50"/>
      <c r="G53" s="56"/>
      <c r="H53" s="56"/>
      <c r="I53" s="56"/>
      <c r="J53" s="56"/>
      <c r="K53" s="50"/>
      <c r="L53" s="50"/>
      <c r="M53" s="58"/>
      <c r="N53" s="52"/>
      <c r="O53" s="56"/>
      <c r="P53" s="141"/>
      <c r="Q53" s="52"/>
      <c r="R53" s="49"/>
      <c r="S53" s="172">
        <v>40000</v>
      </c>
      <c r="T53" s="49"/>
      <c r="U53" s="97"/>
      <c r="V53" s="98"/>
      <c r="W53" s="161"/>
      <c r="X53" s="134"/>
      <c r="Y53" s="134"/>
      <c r="Z53" s="84"/>
    </row>
    <row r="54" spans="1:26" ht="23.15" customHeight="1">
      <c r="A54" s="55">
        <v>11</v>
      </c>
      <c r="B54" s="50" t="s">
        <v>146</v>
      </c>
      <c r="C54" s="50"/>
      <c r="D54" s="50"/>
      <c r="E54" s="50"/>
      <c r="F54" s="50"/>
      <c r="G54" s="56">
        <v>223199.25</v>
      </c>
      <c r="H54" s="56"/>
      <c r="I54" s="56">
        <v>223199.25</v>
      </c>
      <c r="J54" s="56"/>
      <c r="K54" s="50"/>
      <c r="L54" s="50" t="s">
        <v>147</v>
      </c>
      <c r="M54" s="54"/>
      <c r="N54" s="52"/>
      <c r="O54" s="56"/>
      <c r="P54" s="141"/>
      <c r="Q54" s="52"/>
      <c r="R54" s="49"/>
      <c r="S54" s="172">
        <v>110000</v>
      </c>
      <c r="T54" s="49"/>
      <c r="U54" s="97">
        <f>SUM(Q54:T55)</f>
        <v>150000</v>
      </c>
      <c r="V54" s="98">
        <f t="shared" si="6"/>
        <v>0.67204526896931782</v>
      </c>
      <c r="W54" s="161"/>
      <c r="X54" s="134"/>
      <c r="Y54" s="134"/>
      <c r="Z54" s="84" t="s">
        <v>139</v>
      </c>
    </row>
    <row r="55" spans="1:26" ht="23.15" customHeight="1">
      <c r="A55" s="55"/>
      <c r="B55" s="50"/>
      <c r="C55" s="50"/>
      <c r="D55" s="50"/>
      <c r="E55" s="50"/>
      <c r="F55" s="50"/>
      <c r="G55" s="56"/>
      <c r="H55" s="56"/>
      <c r="I55" s="56"/>
      <c r="J55" s="56"/>
      <c r="K55" s="50"/>
      <c r="L55" s="50"/>
      <c r="M55" s="157"/>
      <c r="N55" s="52"/>
      <c r="O55" s="56"/>
      <c r="P55" s="141"/>
      <c r="Q55" s="52"/>
      <c r="R55" s="49"/>
      <c r="S55" s="172">
        <v>40000</v>
      </c>
      <c r="T55" s="49"/>
      <c r="U55" s="97"/>
      <c r="V55" s="98"/>
      <c r="W55" s="161"/>
      <c r="X55" s="134"/>
      <c r="Y55" s="134"/>
      <c r="Z55" s="84"/>
    </row>
    <row r="56" spans="1:26" ht="19" customHeight="1">
      <c r="A56" s="55">
        <v>12</v>
      </c>
      <c r="B56" s="50" t="s">
        <v>148</v>
      </c>
      <c r="C56" s="50"/>
      <c r="D56" s="50"/>
      <c r="E56" s="50" t="s">
        <v>141</v>
      </c>
      <c r="F56" s="50" t="s">
        <v>142</v>
      </c>
      <c r="G56" s="56">
        <v>437772.04</v>
      </c>
      <c r="H56" s="56"/>
      <c r="I56" s="56">
        <v>437700</v>
      </c>
      <c r="J56" s="56"/>
      <c r="K56" s="60" t="s">
        <v>267</v>
      </c>
      <c r="L56" s="50" t="s">
        <v>130</v>
      </c>
      <c r="M56" s="47"/>
      <c r="N56" s="52"/>
      <c r="O56" s="56"/>
      <c r="P56" s="141"/>
      <c r="Q56" s="52"/>
      <c r="R56" s="49"/>
      <c r="S56" s="172">
        <v>210000</v>
      </c>
      <c r="T56" s="49"/>
      <c r="U56" s="97">
        <f>SUM(R56:T57)</f>
        <v>300000</v>
      </c>
      <c r="V56" s="98">
        <f t="shared" si="6"/>
        <v>0.68528816961448702</v>
      </c>
      <c r="W56" s="161"/>
      <c r="X56" s="134"/>
      <c r="Y56" s="134"/>
    </row>
    <row r="57" spans="1:26" ht="19" customHeight="1">
      <c r="A57" s="55"/>
      <c r="B57" s="50"/>
      <c r="C57" s="50"/>
      <c r="D57" s="50"/>
      <c r="E57" s="50"/>
      <c r="F57" s="50"/>
      <c r="G57" s="56"/>
      <c r="H57" s="56"/>
      <c r="I57" s="56"/>
      <c r="J57" s="56"/>
      <c r="K57" s="59"/>
      <c r="L57" s="50"/>
      <c r="M57" s="47"/>
      <c r="N57" s="52"/>
      <c r="O57" s="56"/>
      <c r="P57" s="141"/>
      <c r="Q57" s="52"/>
      <c r="R57" s="49"/>
      <c r="S57" s="172">
        <v>90000</v>
      </c>
      <c r="T57" s="49"/>
      <c r="U57" s="97"/>
      <c r="V57" s="98"/>
      <c r="W57" s="161"/>
      <c r="X57" s="134"/>
      <c r="Y57" s="134"/>
    </row>
    <row r="58" spans="1:26" ht="19" customHeight="1">
      <c r="A58" s="55">
        <v>13</v>
      </c>
      <c r="B58" s="50" t="s">
        <v>149</v>
      </c>
      <c r="C58" s="50"/>
      <c r="D58" s="50"/>
      <c r="E58" s="50" t="s">
        <v>150</v>
      </c>
      <c r="F58" s="50" t="s">
        <v>151</v>
      </c>
      <c r="G58" s="56">
        <v>565883.30000000005</v>
      </c>
      <c r="H58" s="56"/>
      <c r="I58" s="56">
        <v>563900</v>
      </c>
      <c r="J58" s="56"/>
      <c r="K58" s="60" t="s">
        <v>267</v>
      </c>
      <c r="L58" s="50" t="s">
        <v>152</v>
      </c>
      <c r="M58" s="58"/>
      <c r="N58" s="52"/>
      <c r="O58" s="56"/>
      <c r="P58" s="141"/>
      <c r="Q58" s="52"/>
      <c r="R58" s="176">
        <v>280000</v>
      </c>
      <c r="S58" s="172">
        <v>99528.1</v>
      </c>
      <c r="T58" s="49"/>
      <c r="U58" s="97">
        <f t="shared" si="5"/>
        <v>379528.1</v>
      </c>
      <c r="V58" s="98">
        <f t="shared" si="6"/>
        <v>0.67068263014653362</v>
      </c>
      <c r="W58" s="161"/>
      <c r="X58" s="134"/>
      <c r="Y58" s="134"/>
      <c r="Z58" s="100" t="s">
        <v>153</v>
      </c>
    </row>
    <row r="59" spans="1:26" ht="19" customHeight="1">
      <c r="A59" s="72"/>
      <c r="B59" s="51"/>
      <c r="C59" s="51"/>
      <c r="D59" s="51"/>
      <c r="E59" s="50"/>
      <c r="F59" s="50"/>
      <c r="G59" s="57"/>
      <c r="H59" s="57"/>
      <c r="I59" s="56"/>
      <c r="J59" s="56"/>
      <c r="K59" s="50"/>
      <c r="L59" s="50"/>
      <c r="M59" s="164"/>
      <c r="N59" s="52"/>
      <c r="O59" s="56"/>
      <c r="P59" s="141"/>
      <c r="Q59" s="52"/>
      <c r="R59" s="49"/>
      <c r="S59" s="172">
        <v>20471.900000000001</v>
      </c>
      <c r="T59" s="49"/>
      <c r="U59" s="97"/>
      <c r="V59" s="98"/>
      <c r="W59" s="161"/>
      <c r="X59" s="134"/>
      <c r="Y59" s="134"/>
      <c r="Z59" s="100"/>
    </row>
    <row r="60" spans="1:26">
      <c r="A60" s="455">
        <v>14</v>
      </c>
      <c r="B60" s="457" t="s">
        <v>154</v>
      </c>
      <c r="C60" s="73"/>
      <c r="D60" s="73"/>
      <c r="E60" s="60" t="s">
        <v>155</v>
      </c>
      <c r="F60" s="60" t="s">
        <v>156</v>
      </c>
      <c r="G60" s="459">
        <v>375563.38</v>
      </c>
      <c r="H60" s="75"/>
      <c r="I60" s="61">
        <v>279708.25</v>
      </c>
      <c r="J60" s="61"/>
      <c r="K60" s="59"/>
      <c r="L60" s="60" t="s">
        <v>157</v>
      </c>
      <c r="M60" s="47"/>
      <c r="N60" s="62"/>
      <c r="O60" s="61"/>
      <c r="P60" s="99"/>
      <c r="Q60" s="62"/>
      <c r="R60" s="176">
        <v>200000</v>
      </c>
      <c r="S60" s="49"/>
      <c r="T60" s="49"/>
      <c r="U60" s="97">
        <f t="shared" si="5"/>
        <v>200000</v>
      </c>
      <c r="V60" s="98">
        <f>U60/I60</f>
        <v>0.71503075079122624</v>
      </c>
      <c r="W60" s="161"/>
      <c r="X60" s="134"/>
      <c r="Y60" s="134"/>
      <c r="Z60" s="84" t="s">
        <v>158</v>
      </c>
    </row>
    <row r="61" spans="1:26" ht="26">
      <c r="A61" s="456"/>
      <c r="B61" s="458"/>
      <c r="C61" s="74"/>
      <c r="D61" s="74"/>
      <c r="E61" s="60" t="s">
        <v>159</v>
      </c>
      <c r="F61" s="60" t="s">
        <v>160</v>
      </c>
      <c r="G61" s="460"/>
      <c r="H61" s="76"/>
      <c r="I61" s="61">
        <v>75962.61</v>
      </c>
      <c r="J61" s="61"/>
      <c r="K61" s="59"/>
      <c r="L61" s="60" t="s">
        <v>161</v>
      </c>
      <c r="M61" s="47"/>
      <c r="N61" s="62"/>
      <c r="O61" s="61"/>
      <c r="P61" s="99"/>
      <c r="Q61" s="62"/>
      <c r="R61" s="176">
        <v>50000</v>
      </c>
      <c r="S61" s="49"/>
      <c r="T61" s="49"/>
      <c r="U61" s="97">
        <f t="shared" si="5"/>
        <v>50000</v>
      </c>
      <c r="V61" s="98">
        <f>U61/I61</f>
        <v>0.6582185630535865</v>
      </c>
      <c r="W61" s="161"/>
      <c r="X61" s="134"/>
      <c r="Y61" s="134"/>
      <c r="Z61" s="84" t="s">
        <v>158</v>
      </c>
    </row>
    <row r="62" spans="1:26" s="192" customFormat="1" ht="34.5" customHeight="1">
      <c r="A62" s="180" t="s">
        <v>162</v>
      </c>
      <c r="B62" s="181" t="s">
        <v>163</v>
      </c>
      <c r="C62" s="181" t="s">
        <v>281</v>
      </c>
      <c r="D62" s="181"/>
      <c r="E62" s="181"/>
      <c r="F62" s="181"/>
      <c r="G62" s="182">
        <v>156564</v>
      </c>
      <c r="H62" s="182"/>
      <c r="I62" s="182">
        <v>156564</v>
      </c>
      <c r="J62" s="182"/>
      <c r="K62" s="183"/>
      <c r="L62" s="181" t="s">
        <v>164</v>
      </c>
      <c r="M62" s="196"/>
      <c r="N62" s="185"/>
      <c r="O62" s="182"/>
      <c r="P62" s="186"/>
      <c r="Q62" s="185"/>
      <c r="R62" s="187"/>
      <c r="S62" s="209">
        <v>109594.8</v>
      </c>
      <c r="T62" s="187"/>
      <c r="U62" s="187">
        <f t="shared" si="5"/>
        <v>109594.8</v>
      </c>
      <c r="V62" s="193">
        <f>U62/G62</f>
        <v>0.70000000000000007</v>
      </c>
      <c r="W62" s="194"/>
      <c r="X62" s="195"/>
      <c r="Y62" s="195"/>
      <c r="Z62" s="192" t="s">
        <v>165</v>
      </c>
    </row>
    <row r="63" spans="1:26" s="192" customFormat="1" ht="25" customHeight="1">
      <c r="A63" s="180" t="s">
        <v>166</v>
      </c>
      <c r="B63" s="181" t="s">
        <v>167</v>
      </c>
      <c r="C63" s="181" t="s">
        <v>235</v>
      </c>
      <c r="D63" s="197" t="s">
        <v>237</v>
      </c>
      <c r="E63" s="181" t="s">
        <v>242</v>
      </c>
      <c r="F63" s="181"/>
      <c r="G63" s="182">
        <v>126717638</v>
      </c>
      <c r="H63" s="182">
        <v>126717638</v>
      </c>
      <c r="I63" s="182">
        <v>126602819.12</v>
      </c>
      <c r="J63" s="182">
        <f>I63</f>
        <v>126602819.12</v>
      </c>
      <c r="K63" s="180" t="s">
        <v>239</v>
      </c>
      <c r="L63" s="181" t="s">
        <v>168</v>
      </c>
      <c r="M63" s="184"/>
      <c r="N63" s="185"/>
      <c r="O63" s="182" t="s">
        <v>262</v>
      </c>
      <c r="P63" s="198" t="s">
        <v>258</v>
      </c>
      <c r="Q63" s="187"/>
      <c r="R63" s="209">
        <f>1000000+10000000+1500000+10000000+10000000+12000000+6000000</f>
        <v>50500000</v>
      </c>
      <c r="S63" s="209">
        <f>12000000+10000000+12000000+5000000</f>
        <v>39000000</v>
      </c>
      <c r="T63" s="187">
        <v>18200000</v>
      </c>
      <c r="U63" s="199">
        <f>SUM(R63:T63)</f>
        <v>107700000</v>
      </c>
      <c r="V63" s="189">
        <f>U63/I63</f>
        <v>0.85069195732455971</v>
      </c>
      <c r="W63" s="190"/>
      <c r="X63" s="191"/>
      <c r="Y63" s="191"/>
      <c r="Z63" s="192" t="s">
        <v>169</v>
      </c>
    </row>
    <row r="64" spans="1:26" s="84" customFormat="1" ht="25" customHeight="1">
      <c r="A64" s="103"/>
      <c r="B64" s="104"/>
      <c r="C64" s="104"/>
      <c r="D64" s="86"/>
      <c r="E64" s="104"/>
      <c r="F64" s="104"/>
      <c r="G64" s="105"/>
      <c r="H64" s="105"/>
      <c r="I64" s="105"/>
      <c r="J64" s="105"/>
      <c r="K64" s="103"/>
      <c r="L64" s="104"/>
      <c r="M64" s="107"/>
      <c r="N64" s="108"/>
      <c r="O64" s="105"/>
      <c r="P64" s="169"/>
      <c r="Q64" s="170"/>
      <c r="R64" s="177">
        <v>376920</v>
      </c>
      <c r="S64" s="171">
        <v>12000000</v>
      </c>
      <c r="T64" s="171">
        <v>15064089.9</v>
      </c>
      <c r="U64" s="97"/>
      <c r="V64" s="93"/>
      <c r="W64" s="159"/>
      <c r="X64" s="131"/>
      <c r="Y64" s="131"/>
    </row>
    <row r="65" spans="1:26" s="84" customFormat="1" ht="25" customHeight="1">
      <c r="A65" s="103"/>
      <c r="B65" s="104"/>
      <c r="C65" s="104"/>
      <c r="D65" s="86"/>
      <c r="E65" s="104"/>
      <c r="F65" s="104"/>
      <c r="G65" s="105"/>
      <c r="H65" s="105"/>
      <c r="I65" s="105"/>
      <c r="J65" s="105"/>
      <c r="K65" s="103"/>
      <c r="L65" s="104"/>
      <c r="M65" s="107"/>
      <c r="N65" s="108"/>
      <c r="O65" s="105"/>
      <c r="P65" s="169"/>
      <c r="Q65" s="170"/>
      <c r="R65" s="171">
        <v>623080</v>
      </c>
      <c r="S65" s="171">
        <v>10000000</v>
      </c>
      <c r="T65" s="171">
        <v>3415910.1</v>
      </c>
      <c r="U65" s="97"/>
      <c r="V65" s="93"/>
      <c r="W65" s="159"/>
      <c r="X65" s="131"/>
      <c r="Y65" s="131"/>
    </row>
    <row r="66" spans="1:26" s="84" customFormat="1" ht="25" customHeight="1">
      <c r="A66" s="103"/>
      <c r="B66" s="104"/>
      <c r="C66" s="104"/>
      <c r="D66" s="86"/>
      <c r="E66" s="104"/>
      <c r="F66" s="104"/>
      <c r="G66" s="105"/>
      <c r="H66" s="105"/>
      <c r="I66" s="105"/>
      <c r="J66" s="105"/>
      <c r="K66" s="103"/>
      <c r="L66" s="104"/>
      <c r="M66" s="107"/>
      <c r="N66" s="108"/>
      <c r="O66" s="105"/>
      <c r="P66" s="169"/>
      <c r="Q66" s="170"/>
      <c r="R66" s="171">
        <v>10000000</v>
      </c>
      <c r="S66" s="171">
        <v>12000000</v>
      </c>
      <c r="T66" s="83">
        <v>-280000</v>
      </c>
      <c r="U66" s="97"/>
      <c r="V66" s="93"/>
      <c r="W66" s="159"/>
      <c r="X66" s="131"/>
      <c r="Y66" s="131"/>
    </row>
    <row r="67" spans="1:26" s="84" customFormat="1" ht="25" customHeight="1">
      <c r="A67" s="103"/>
      <c r="B67" s="104"/>
      <c r="C67" s="104"/>
      <c r="D67" s="86"/>
      <c r="E67" s="104"/>
      <c r="F67" s="104"/>
      <c r="G67" s="105"/>
      <c r="H67" s="105"/>
      <c r="I67" s="105"/>
      <c r="J67" s="105"/>
      <c r="K67" s="103"/>
      <c r="L67" s="104"/>
      <c r="M67" s="107"/>
      <c r="N67" s="108"/>
      <c r="O67" s="105"/>
      <c r="P67" s="169"/>
      <c r="Q67" s="170"/>
      <c r="R67" s="171">
        <v>1083745.1000000001</v>
      </c>
      <c r="S67" s="171">
        <v>5000000</v>
      </c>
      <c r="T67" s="83"/>
      <c r="U67" s="97"/>
      <c r="V67" s="93"/>
      <c r="W67" s="159"/>
      <c r="X67" s="131"/>
      <c r="Y67" s="131"/>
    </row>
    <row r="68" spans="1:26" s="84" customFormat="1" ht="25" customHeight="1">
      <c r="A68" s="103"/>
      <c r="B68" s="104"/>
      <c r="C68" s="104"/>
      <c r="D68" s="86"/>
      <c r="E68" s="104"/>
      <c r="F68" s="104"/>
      <c r="G68" s="105"/>
      <c r="H68" s="105"/>
      <c r="I68" s="105"/>
      <c r="J68" s="105"/>
      <c r="K68" s="103"/>
      <c r="L68" s="104"/>
      <c r="M68" s="107"/>
      <c r="N68" s="108"/>
      <c r="O68" s="105"/>
      <c r="P68" s="169"/>
      <c r="Q68" s="170"/>
      <c r="R68" s="177">
        <v>416254.9</v>
      </c>
      <c r="S68" s="83"/>
      <c r="T68" s="83"/>
      <c r="U68" s="97"/>
      <c r="V68" s="93"/>
      <c r="W68" s="159"/>
      <c r="X68" s="131"/>
      <c r="Y68" s="131"/>
    </row>
    <row r="69" spans="1:26" s="84" customFormat="1" ht="25" customHeight="1">
      <c r="A69" s="103"/>
      <c r="B69" s="104"/>
      <c r="C69" s="104"/>
      <c r="D69" s="86"/>
      <c r="E69" s="104"/>
      <c r="F69" s="104"/>
      <c r="G69" s="105"/>
      <c r="H69" s="105"/>
      <c r="I69" s="105"/>
      <c r="J69" s="105"/>
      <c r="K69" s="103"/>
      <c r="L69" s="104"/>
      <c r="M69" s="107"/>
      <c r="N69" s="108"/>
      <c r="O69" s="105"/>
      <c r="P69" s="169"/>
      <c r="Q69" s="170"/>
      <c r="R69" s="171">
        <v>10000000</v>
      </c>
      <c r="S69" s="83"/>
      <c r="T69" s="83"/>
      <c r="U69" s="97"/>
      <c r="V69" s="93"/>
      <c r="W69" s="159"/>
      <c r="X69" s="131"/>
      <c r="Y69" s="131"/>
    </row>
    <row r="70" spans="1:26" s="84" customFormat="1" ht="25" customHeight="1">
      <c r="A70" s="103"/>
      <c r="B70" s="104"/>
      <c r="C70" s="104"/>
      <c r="D70" s="86"/>
      <c r="E70" s="104"/>
      <c r="F70" s="104"/>
      <c r="G70" s="105"/>
      <c r="H70" s="105"/>
      <c r="I70" s="105"/>
      <c r="J70" s="105"/>
      <c r="K70" s="103"/>
      <c r="L70" s="104"/>
      <c r="M70" s="107"/>
      <c r="N70" s="108"/>
      <c r="O70" s="105"/>
      <c r="P70" s="169"/>
      <c r="Q70" s="170"/>
      <c r="R70" s="171">
        <v>10000000</v>
      </c>
      <c r="S70" s="83"/>
      <c r="T70" s="83"/>
      <c r="U70" s="97"/>
      <c r="V70" s="93"/>
      <c r="W70" s="159"/>
      <c r="X70" s="131"/>
      <c r="Y70" s="131"/>
    </row>
    <row r="71" spans="1:26" s="84" customFormat="1" ht="25" customHeight="1">
      <c r="A71" s="103"/>
      <c r="B71" s="104"/>
      <c r="C71" s="104"/>
      <c r="D71" s="86"/>
      <c r="E71" s="104"/>
      <c r="F71" s="104"/>
      <c r="G71" s="105"/>
      <c r="H71" s="105"/>
      <c r="I71" s="105"/>
      <c r="J71" s="105"/>
      <c r="K71" s="103"/>
      <c r="L71" s="104"/>
      <c r="M71" s="107"/>
      <c r="N71" s="108"/>
      <c r="O71" s="105"/>
      <c r="P71" s="169"/>
      <c r="Q71" s="170"/>
      <c r="R71" s="171">
        <v>3339171.9</v>
      </c>
      <c r="S71" s="83"/>
      <c r="T71" s="83"/>
      <c r="U71" s="97"/>
      <c r="V71" s="93"/>
      <c r="W71" s="159"/>
      <c r="X71" s="131"/>
      <c r="Y71" s="131"/>
    </row>
    <row r="72" spans="1:26" s="84" customFormat="1" ht="25" customHeight="1">
      <c r="A72" s="103"/>
      <c r="B72" s="104"/>
      <c r="C72" s="104"/>
      <c r="D72" s="86"/>
      <c r="E72" s="104"/>
      <c r="F72" s="104"/>
      <c r="G72" s="105"/>
      <c r="H72" s="105"/>
      <c r="I72" s="105"/>
      <c r="J72" s="105"/>
      <c r="K72" s="103"/>
      <c r="L72" s="104"/>
      <c r="M72" s="107"/>
      <c r="N72" s="108"/>
      <c r="O72" s="105"/>
      <c r="P72" s="169"/>
      <c r="Q72" s="170"/>
      <c r="R72" s="171">
        <v>8660828.0999999996</v>
      </c>
      <c r="S72" s="83"/>
      <c r="T72" s="83"/>
      <c r="U72" s="97"/>
      <c r="V72" s="93"/>
      <c r="W72" s="159"/>
      <c r="X72" s="131"/>
      <c r="Y72" s="131"/>
    </row>
    <row r="73" spans="1:26" s="84" customFormat="1" ht="25" customHeight="1">
      <c r="A73" s="103"/>
      <c r="B73" s="104"/>
      <c r="C73" s="104"/>
      <c r="D73" s="86"/>
      <c r="E73" s="104"/>
      <c r="F73" s="104"/>
      <c r="G73" s="105"/>
      <c r="H73" s="105"/>
      <c r="I73" s="105"/>
      <c r="J73" s="105"/>
      <c r="K73" s="103"/>
      <c r="L73" s="104"/>
      <c r="M73" s="107"/>
      <c r="N73" s="108"/>
      <c r="O73" s="105"/>
      <c r="P73" s="169"/>
      <c r="Q73" s="170"/>
      <c r="R73" s="171">
        <v>6000000</v>
      </c>
      <c r="S73" s="83"/>
      <c r="T73" s="83"/>
      <c r="U73" s="97"/>
      <c r="V73" s="93"/>
      <c r="W73" s="159"/>
      <c r="X73" s="131"/>
      <c r="Y73" s="131"/>
    </row>
    <row r="74" spans="1:26" s="192" customFormat="1" ht="21" customHeight="1">
      <c r="A74" s="200" t="s">
        <v>170</v>
      </c>
      <c r="B74" s="201" t="s">
        <v>171</v>
      </c>
      <c r="C74" s="201" t="s">
        <v>275</v>
      </c>
      <c r="D74" s="201"/>
      <c r="E74" s="201"/>
      <c r="F74" s="201"/>
      <c r="G74" s="202">
        <f>SUM(G75:G77)</f>
        <v>1947558</v>
      </c>
      <c r="H74" s="202"/>
      <c r="I74" s="202"/>
      <c r="J74" s="202"/>
      <c r="K74" s="203"/>
      <c r="L74" s="201"/>
      <c r="M74" s="204"/>
      <c r="N74" s="205"/>
      <c r="O74" s="202"/>
      <c r="P74" s="206"/>
      <c r="Q74" s="205">
        <f>SUM(Q75:Q78)</f>
        <v>0</v>
      </c>
      <c r="R74" s="205">
        <f t="shared" ref="R74:T74" si="7">SUM(R75:R78)</f>
        <v>974200</v>
      </c>
      <c r="S74" s="205">
        <f t="shared" si="7"/>
        <v>0</v>
      </c>
      <c r="T74" s="205">
        <f t="shared" si="7"/>
        <v>0</v>
      </c>
      <c r="U74" s="188">
        <f>SUM(R74:T74)</f>
        <v>974200</v>
      </c>
      <c r="V74" s="189"/>
      <c r="W74" s="190"/>
      <c r="X74" s="191"/>
      <c r="Y74" s="191"/>
    </row>
    <row r="75" spans="1:26">
      <c r="A75" s="72">
        <v>1</v>
      </c>
      <c r="B75" s="94" t="s">
        <v>172</v>
      </c>
      <c r="C75" s="94"/>
      <c r="D75" s="94"/>
      <c r="E75" s="94"/>
      <c r="F75" s="94"/>
      <c r="G75" s="75">
        <v>145240</v>
      </c>
      <c r="H75" s="75"/>
      <c r="I75" s="75">
        <v>145240</v>
      </c>
      <c r="J75" s="75"/>
      <c r="K75" s="46"/>
      <c r="L75" s="94" t="s">
        <v>173</v>
      </c>
      <c r="M75" s="96"/>
      <c r="N75" s="95"/>
      <c r="O75" s="75"/>
      <c r="P75" s="137"/>
      <c r="Q75" s="95"/>
      <c r="R75" s="176">
        <f>43500</f>
        <v>43500</v>
      </c>
      <c r="S75" s="49"/>
      <c r="T75" s="49"/>
      <c r="U75" s="97">
        <f>SUM(R75:T76)</f>
        <v>73500</v>
      </c>
      <c r="V75" s="98">
        <f t="shared" ref="V75:V86" si="8">U75/G75</f>
        <v>0.50605893693197468</v>
      </c>
      <c r="W75" s="161"/>
      <c r="X75" s="134"/>
      <c r="Y75" s="134"/>
    </row>
    <row r="76" spans="1:26">
      <c r="A76" s="72"/>
      <c r="B76" s="94"/>
      <c r="C76" s="94"/>
      <c r="D76" s="94"/>
      <c r="E76" s="94"/>
      <c r="F76" s="94"/>
      <c r="G76" s="75"/>
      <c r="H76" s="75"/>
      <c r="I76" s="75"/>
      <c r="J76" s="75"/>
      <c r="K76" s="46"/>
      <c r="L76" s="94"/>
      <c r="M76" s="96"/>
      <c r="N76" s="95"/>
      <c r="O76" s="75"/>
      <c r="P76" s="137"/>
      <c r="Q76" s="95"/>
      <c r="R76" s="172">
        <v>30000</v>
      </c>
      <c r="S76" s="49"/>
      <c r="T76" s="49"/>
      <c r="U76" s="97"/>
      <c r="V76" s="98"/>
      <c r="W76" s="161"/>
      <c r="X76" s="134"/>
      <c r="Y76" s="134"/>
    </row>
    <row r="77" spans="1:26" ht="26">
      <c r="A77" s="72">
        <v>2</v>
      </c>
      <c r="B77" s="94" t="s">
        <v>174</v>
      </c>
      <c r="C77" s="94"/>
      <c r="D77" s="94"/>
      <c r="E77" s="94"/>
      <c r="F77" s="94"/>
      <c r="G77" s="75">
        <v>1802318</v>
      </c>
      <c r="H77" s="75"/>
      <c r="I77" s="75">
        <v>1798000</v>
      </c>
      <c r="J77" s="75"/>
      <c r="K77" s="46" t="s">
        <v>239</v>
      </c>
      <c r="L77" s="94" t="s">
        <v>82</v>
      </c>
      <c r="M77" s="96"/>
      <c r="N77" s="95"/>
      <c r="O77" s="75"/>
      <c r="P77" s="137"/>
      <c r="Q77" s="95"/>
      <c r="R77" s="172">
        <f>540700</f>
        <v>540700</v>
      </c>
      <c r="S77" s="49"/>
      <c r="T77" s="49"/>
      <c r="U77" s="97">
        <f>SUM(R77:T78)</f>
        <v>900700</v>
      </c>
      <c r="V77" s="98">
        <f t="shared" si="8"/>
        <v>0.49974532796099247</v>
      </c>
      <c r="W77" s="161"/>
      <c r="X77" s="134"/>
      <c r="Y77" s="134"/>
      <c r="Z77" s="53" t="s">
        <v>70</v>
      </c>
    </row>
    <row r="78" spans="1:26">
      <c r="A78" s="72"/>
      <c r="B78" s="94"/>
      <c r="C78" s="94"/>
      <c r="D78" s="94"/>
      <c r="E78" s="94"/>
      <c r="F78" s="94"/>
      <c r="G78" s="75"/>
      <c r="H78" s="75"/>
      <c r="I78" s="75"/>
      <c r="J78" s="75"/>
      <c r="K78" s="46"/>
      <c r="L78" s="94"/>
      <c r="M78" s="96"/>
      <c r="N78" s="95"/>
      <c r="O78" s="75"/>
      <c r="P78" s="137"/>
      <c r="Q78" s="95"/>
      <c r="R78" s="172">
        <v>360000</v>
      </c>
      <c r="S78" s="49"/>
      <c r="T78" s="49"/>
      <c r="U78" s="97"/>
      <c r="V78" s="98"/>
      <c r="W78" s="161"/>
      <c r="X78" s="134"/>
      <c r="Y78" s="134"/>
    </row>
    <row r="79" spans="1:26" s="192" customFormat="1" ht="23.5" customHeight="1">
      <c r="A79" s="200" t="s">
        <v>176</v>
      </c>
      <c r="B79" s="201" t="s">
        <v>177</v>
      </c>
      <c r="C79" s="201" t="s">
        <v>280</v>
      </c>
      <c r="D79" s="201"/>
      <c r="E79" s="201"/>
      <c r="F79" s="201"/>
      <c r="G79" s="202">
        <v>269568</v>
      </c>
      <c r="H79" s="202"/>
      <c r="I79" s="202">
        <v>269568</v>
      </c>
      <c r="J79" s="202"/>
      <c r="K79" s="203"/>
      <c r="L79" s="207" t="s">
        <v>178</v>
      </c>
      <c r="M79" s="204"/>
      <c r="N79" s="205"/>
      <c r="O79" s="202"/>
      <c r="P79" s="206"/>
      <c r="Q79" s="205"/>
      <c r="R79" s="187"/>
      <c r="S79" s="209">
        <v>130000</v>
      </c>
      <c r="T79" s="187"/>
      <c r="U79" s="188">
        <f>SUM(R79:T79)</f>
        <v>130000</v>
      </c>
      <c r="V79" s="189">
        <f t="shared" si="8"/>
        <v>0.48225308641975306</v>
      </c>
      <c r="W79" s="190"/>
      <c r="X79" s="191"/>
      <c r="Y79" s="191"/>
      <c r="Z79" s="192" t="s">
        <v>179</v>
      </c>
    </row>
    <row r="80" spans="1:26" s="192" customFormat="1" ht="20.5" customHeight="1">
      <c r="A80" s="200" t="s">
        <v>180</v>
      </c>
      <c r="B80" s="181" t="s">
        <v>181</v>
      </c>
      <c r="C80" s="181" t="s">
        <v>268</v>
      </c>
      <c r="D80" s="181" t="s">
        <v>269</v>
      </c>
      <c r="E80" s="181"/>
      <c r="F80" s="181"/>
      <c r="G80" s="182">
        <f>SUM(G81:G86)</f>
        <v>1066400</v>
      </c>
      <c r="H80" s="182"/>
      <c r="I80" s="182"/>
      <c r="J80" s="182"/>
      <c r="K80" s="183"/>
      <c r="L80" s="181"/>
      <c r="M80" s="184"/>
      <c r="N80" s="185"/>
      <c r="O80" s="182"/>
      <c r="P80" s="186"/>
      <c r="Q80" s="185">
        <f>SUM(Q81:Q86)</f>
        <v>0</v>
      </c>
      <c r="R80" s="185">
        <f t="shared" ref="R80:T80" si="9">SUM(R81:R86)</f>
        <v>490000</v>
      </c>
      <c r="S80" s="185">
        <f t="shared" si="9"/>
        <v>478700</v>
      </c>
      <c r="T80" s="185">
        <f t="shared" si="9"/>
        <v>16000</v>
      </c>
      <c r="U80" s="188">
        <f t="shared" ref="U80:U89" si="10">SUM(R80:T80)</f>
        <v>984700</v>
      </c>
      <c r="V80" s="189">
        <f t="shared" si="8"/>
        <v>0.92338709677419351</v>
      </c>
      <c r="W80" s="190">
        <f>SUM(W81:W85)</f>
        <v>1043809</v>
      </c>
      <c r="X80" s="191"/>
      <c r="Y80" s="191"/>
      <c r="Z80" s="192" t="s">
        <v>182</v>
      </c>
    </row>
    <row r="81" spans="1:26" ht="91.5">
      <c r="A81" s="72">
        <v>1</v>
      </c>
      <c r="B81" s="60" t="s">
        <v>183</v>
      </c>
      <c r="C81" s="60"/>
      <c r="D81" s="60"/>
      <c r="E81" s="60"/>
      <c r="F81" s="60"/>
      <c r="G81" s="61">
        <f>972300+14800</f>
        <v>987100</v>
      </c>
      <c r="H81" s="61"/>
      <c r="I81" s="61">
        <v>983000</v>
      </c>
      <c r="J81" s="61">
        <v>983000</v>
      </c>
      <c r="K81" s="60" t="s">
        <v>265</v>
      </c>
      <c r="L81" s="60" t="s">
        <v>184</v>
      </c>
      <c r="M81" s="109"/>
      <c r="N81" s="62"/>
      <c r="O81" s="61"/>
      <c r="P81" s="99"/>
      <c r="Q81" s="62"/>
      <c r="R81" s="172">
        <f>300000</f>
        <v>300000</v>
      </c>
      <c r="S81" s="172">
        <f>190000</f>
        <v>190000</v>
      </c>
      <c r="T81" s="49"/>
      <c r="U81" s="85">
        <f>SUM(R81:T82)</f>
        <v>946500</v>
      </c>
      <c r="V81" s="93">
        <f t="shared" si="8"/>
        <v>0.95886941545942661</v>
      </c>
      <c r="W81" s="159">
        <f>1010308-13892</f>
        <v>996416</v>
      </c>
      <c r="X81" s="163" t="s">
        <v>272</v>
      </c>
      <c r="Y81" s="163" t="s">
        <v>273</v>
      </c>
      <c r="Z81" s="162">
        <f>U81/W81</f>
        <v>0.94990445757595221</v>
      </c>
    </row>
    <row r="82" spans="1:26">
      <c r="A82" s="72"/>
      <c r="B82" s="60"/>
      <c r="C82" s="60"/>
      <c r="D82" s="60"/>
      <c r="E82" s="60"/>
      <c r="F82" s="60"/>
      <c r="G82" s="61"/>
      <c r="H82" s="61"/>
      <c r="I82" s="61"/>
      <c r="J82" s="61"/>
      <c r="K82" s="59"/>
      <c r="L82" s="60"/>
      <c r="M82" s="109"/>
      <c r="N82" s="62"/>
      <c r="O82" s="61"/>
      <c r="P82" s="99"/>
      <c r="Q82" s="62"/>
      <c r="R82" s="172">
        <v>190000</v>
      </c>
      <c r="S82" s="172">
        <v>266500</v>
      </c>
      <c r="T82" s="49"/>
      <c r="U82" s="85"/>
      <c r="V82" s="93"/>
      <c r="W82" s="159"/>
      <c r="X82" s="131"/>
      <c r="Y82" s="131"/>
    </row>
    <row r="83" spans="1:26" ht="14.15" customHeight="1">
      <c r="A83" s="72">
        <v>2</v>
      </c>
      <c r="B83" s="60" t="s">
        <v>95</v>
      </c>
      <c r="C83" s="60"/>
      <c r="D83" s="60"/>
      <c r="E83" s="60"/>
      <c r="F83" s="60"/>
      <c r="G83" s="61">
        <v>9900</v>
      </c>
      <c r="H83" s="61"/>
      <c r="I83" s="61"/>
      <c r="J83" s="61"/>
      <c r="K83" s="59"/>
      <c r="L83" s="60"/>
      <c r="M83" s="109"/>
      <c r="N83" s="62"/>
      <c r="O83" s="61"/>
      <c r="P83" s="99"/>
      <c r="Q83" s="62"/>
      <c r="R83" s="49"/>
      <c r="S83" s="49"/>
      <c r="T83" s="49"/>
      <c r="U83" s="85">
        <f t="shared" si="10"/>
        <v>0</v>
      </c>
      <c r="V83" s="93">
        <f t="shared" si="8"/>
        <v>0</v>
      </c>
      <c r="W83" s="159">
        <v>9093</v>
      </c>
      <c r="X83" s="131"/>
      <c r="Y83" s="131"/>
    </row>
    <row r="84" spans="1:26" ht="24.65" customHeight="1">
      <c r="A84" s="72">
        <v>3</v>
      </c>
      <c r="B84" s="60" t="s">
        <v>215</v>
      </c>
      <c r="C84" s="60"/>
      <c r="D84" s="60"/>
      <c r="E84" s="60"/>
      <c r="F84" s="60"/>
      <c r="G84" s="61">
        <v>16100</v>
      </c>
      <c r="H84" s="61"/>
      <c r="I84" s="61">
        <v>16000</v>
      </c>
      <c r="J84" s="61"/>
      <c r="K84" s="59" t="s">
        <v>186</v>
      </c>
      <c r="L84" s="60" t="s">
        <v>187</v>
      </c>
      <c r="M84" s="109"/>
      <c r="N84" s="62"/>
      <c r="O84" s="61"/>
      <c r="P84" s="99"/>
      <c r="Q84" s="62"/>
      <c r="R84" s="49"/>
      <c r="S84" s="49"/>
      <c r="T84" s="166">
        <v>16000</v>
      </c>
      <c r="U84" s="85">
        <f t="shared" si="10"/>
        <v>16000</v>
      </c>
      <c r="V84" s="93">
        <f t="shared" si="8"/>
        <v>0.99378881987577639</v>
      </c>
      <c r="W84" s="159">
        <v>16100</v>
      </c>
      <c r="X84" s="131"/>
      <c r="Y84" s="131"/>
    </row>
    <row r="85" spans="1:26" ht="26">
      <c r="A85" s="72">
        <v>4</v>
      </c>
      <c r="B85" s="60" t="s">
        <v>81</v>
      </c>
      <c r="C85" s="60"/>
      <c r="D85" s="60"/>
      <c r="E85" s="60"/>
      <c r="F85" s="60"/>
      <c r="G85" s="61">
        <v>22200</v>
      </c>
      <c r="H85" s="61"/>
      <c r="I85" s="61">
        <v>22200</v>
      </c>
      <c r="J85" s="61"/>
      <c r="K85" s="59"/>
      <c r="L85" s="60" t="s">
        <v>189</v>
      </c>
      <c r="M85" s="109"/>
      <c r="N85" s="62"/>
      <c r="O85" s="61"/>
      <c r="P85" s="99"/>
      <c r="Q85" s="62"/>
      <c r="R85" s="49"/>
      <c r="S85" s="172">
        <v>22200</v>
      </c>
      <c r="T85" s="49"/>
      <c r="U85" s="85">
        <f t="shared" si="10"/>
        <v>22200</v>
      </c>
      <c r="V85" s="93">
        <f t="shared" si="8"/>
        <v>1</v>
      </c>
      <c r="W85" s="159">
        <v>22200</v>
      </c>
      <c r="X85" s="131"/>
      <c r="Y85" s="131"/>
    </row>
    <row r="86" spans="1:26">
      <c r="A86" s="72">
        <v>5</v>
      </c>
      <c r="B86" s="60" t="s">
        <v>54</v>
      </c>
      <c r="C86" s="60"/>
      <c r="D86" s="60"/>
      <c r="E86" s="60"/>
      <c r="F86" s="60"/>
      <c r="G86" s="61">
        <v>31100</v>
      </c>
      <c r="H86" s="61"/>
      <c r="I86" s="61"/>
      <c r="J86" s="61"/>
      <c r="K86" s="59"/>
      <c r="L86" s="94"/>
      <c r="M86" s="109"/>
      <c r="N86" s="62"/>
      <c r="O86" s="61"/>
      <c r="P86" s="99"/>
      <c r="Q86" s="62"/>
      <c r="R86" s="49"/>
      <c r="S86" s="49"/>
      <c r="T86" s="49"/>
      <c r="U86" s="85">
        <f t="shared" si="10"/>
        <v>0</v>
      </c>
      <c r="V86" s="93">
        <f t="shared" si="8"/>
        <v>0</v>
      </c>
      <c r="W86" s="159"/>
      <c r="X86" s="131"/>
      <c r="Y86" s="131"/>
    </row>
    <row r="87" spans="1:26" s="192" customFormat="1" ht="19" customHeight="1">
      <c r="A87" s="200" t="s">
        <v>191</v>
      </c>
      <c r="B87" s="181" t="s">
        <v>192</v>
      </c>
      <c r="C87" s="181"/>
      <c r="D87" s="181"/>
      <c r="E87" s="181"/>
      <c r="F87" s="181"/>
      <c r="G87" s="182"/>
      <c r="H87" s="182"/>
      <c r="I87" s="182"/>
      <c r="J87" s="182"/>
      <c r="K87" s="183"/>
      <c r="L87" s="181"/>
      <c r="M87" s="184"/>
      <c r="N87" s="185"/>
      <c r="O87" s="182"/>
      <c r="P87" s="186"/>
      <c r="Q87" s="185">
        <f>SUM(Q88:Q95)</f>
        <v>6214</v>
      </c>
      <c r="R87" s="185">
        <f t="shared" ref="R87:T87" si="11">SUM(R88:R95)</f>
        <v>16096</v>
      </c>
      <c r="S87" s="185">
        <f t="shared" si="11"/>
        <v>660630</v>
      </c>
      <c r="T87" s="185">
        <f t="shared" si="11"/>
        <v>0</v>
      </c>
      <c r="U87" s="188">
        <f>SUM(Q87:T87)</f>
        <v>682940</v>
      </c>
      <c r="V87" s="189"/>
      <c r="W87" s="190"/>
      <c r="X87" s="191"/>
      <c r="Y87" s="191"/>
    </row>
    <row r="88" spans="1:26" ht="26">
      <c r="A88" s="72">
        <v>1</v>
      </c>
      <c r="B88" s="60" t="s">
        <v>193</v>
      </c>
      <c r="C88" s="60"/>
      <c r="D88" s="60"/>
      <c r="E88" s="60"/>
      <c r="F88" s="60"/>
      <c r="G88" s="61"/>
      <c r="H88" s="61"/>
      <c r="I88" s="61"/>
      <c r="J88" s="61"/>
      <c r="K88" s="59"/>
      <c r="L88" s="60" t="s">
        <v>194</v>
      </c>
      <c r="M88" s="47"/>
      <c r="N88" s="62"/>
      <c r="O88" s="61"/>
      <c r="P88" s="99"/>
      <c r="Q88" s="62"/>
      <c r="R88" s="168">
        <v>10000</v>
      </c>
      <c r="S88" s="49"/>
      <c r="T88" s="49"/>
      <c r="U88" s="85">
        <f t="shared" si="10"/>
        <v>10000</v>
      </c>
      <c r="V88" s="93"/>
      <c r="W88" s="159"/>
      <c r="X88" s="131"/>
      <c r="Y88" s="131"/>
    </row>
    <row r="89" spans="1:26" ht="18.649999999999999" customHeight="1">
      <c r="A89" s="72">
        <v>2</v>
      </c>
      <c r="B89" s="60" t="s">
        <v>195</v>
      </c>
      <c r="C89" s="60"/>
      <c r="D89" s="60"/>
      <c r="E89" s="60"/>
      <c r="F89" s="60"/>
      <c r="G89" s="61"/>
      <c r="H89" s="61"/>
      <c r="I89" s="61"/>
      <c r="J89" s="61"/>
      <c r="K89" s="59"/>
      <c r="L89" s="60"/>
      <c r="M89" s="47"/>
      <c r="N89" s="62"/>
      <c r="O89" s="61"/>
      <c r="P89" s="99"/>
      <c r="Q89" s="62"/>
      <c r="R89" s="172">
        <f>4656+1440</f>
        <v>6096</v>
      </c>
      <c r="S89" s="49"/>
      <c r="T89" s="49"/>
      <c r="U89" s="85">
        <f t="shared" si="10"/>
        <v>6096</v>
      </c>
      <c r="V89" s="93"/>
      <c r="W89" s="159"/>
      <c r="X89" s="131"/>
      <c r="Y89" s="131"/>
      <c r="Z89" s="110">
        <f>U87+U80+U79+U74+U62</f>
        <v>2881434.8</v>
      </c>
    </row>
    <row r="90" spans="1:26" ht="16" customHeight="1">
      <c r="A90" s="72">
        <v>3</v>
      </c>
      <c r="B90" s="60" t="s">
        <v>196</v>
      </c>
      <c r="C90" s="60"/>
      <c r="D90" s="60"/>
      <c r="E90" s="60"/>
      <c r="F90" s="60"/>
      <c r="G90" s="61"/>
      <c r="H90" s="61"/>
      <c r="I90" s="61"/>
      <c r="J90" s="61"/>
      <c r="K90" s="59"/>
      <c r="L90" s="60"/>
      <c r="M90" s="47"/>
      <c r="N90" s="62"/>
      <c r="O90" s="61"/>
      <c r="P90" s="99"/>
      <c r="Q90" s="167">
        <v>6214</v>
      </c>
      <c r="R90" s="49"/>
      <c r="S90" s="49"/>
      <c r="T90" s="49"/>
      <c r="U90" s="85">
        <f t="shared" ref="U90:U95" si="12">SUM(Q90:T90)</f>
        <v>6214</v>
      </c>
      <c r="V90" s="93"/>
      <c r="W90" s="159"/>
      <c r="X90" s="131"/>
      <c r="Y90" s="131"/>
    </row>
    <row r="91" spans="1:26" ht="16.5" customHeight="1">
      <c r="A91" s="72">
        <v>4</v>
      </c>
      <c r="B91" s="60" t="s">
        <v>197</v>
      </c>
      <c r="C91" s="60"/>
      <c r="D91" s="60"/>
      <c r="E91" s="60"/>
      <c r="F91" s="60"/>
      <c r="G91" s="61"/>
      <c r="H91" s="61"/>
      <c r="I91" s="61"/>
      <c r="J91" s="61"/>
      <c r="K91" s="59"/>
      <c r="L91" s="60"/>
      <c r="M91" s="47"/>
      <c r="N91" s="62"/>
      <c r="O91" s="61"/>
      <c r="P91" s="99"/>
      <c r="Q91" s="62"/>
      <c r="R91" s="49"/>
      <c r="S91" s="172">
        <v>370000</v>
      </c>
      <c r="T91" s="49"/>
      <c r="U91" s="85">
        <f t="shared" si="12"/>
        <v>370000</v>
      </c>
      <c r="V91" s="93"/>
      <c r="W91" s="159"/>
      <c r="X91" s="131"/>
      <c r="Y91" s="131"/>
    </row>
    <row r="92" spans="1:26" ht="16" customHeight="1">
      <c r="A92" s="72">
        <v>5</v>
      </c>
      <c r="B92" s="60" t="s">
        <v>198</v>
      </c>
      <c r="C92" s="60"/>
      <c r="D92" s="60"/>
      <c r="E92" s="60"/>
      <c r="F92" s="60"/>
      <c r="G92" s="61"/>
      <c r="H92" s="61"/>
      <c r="I92" s="61"/>
      <c r="J92" s="61"/>
      <c r="K92" s="59"/>
      <c r="L92" s="60"/>
      <c r="M92" s="47"/>
      <c r="N92" s="62"/>
      <c r="O92" s="61"/>
      <c r="P92" s="99"/>
      <c r="Q92" s="62"/>
      <c r="R92" s="49"/>
      <c r="S92" s="172">
        <v>5130</v>
      </c>
      <c r="T92" s="49"/>
      <c r="U92" s="85">
        <f t="shared" si="12"/>
        <v>5130</v>
      </c>
      <c r="V92" s="93"/>
      <c r="W92" s="159"/>
      <c r="X92" s="131"/>
      <c r="Y92" s="131"/>
    </row>
    <row r="93" spans="1:26" ht="23.15" customHeight="1">
      <c r="A93" s="72">
        <v>6</v>
      </c>
      <c r="B93" s="60" t="s">
        <v>199</v>
      </c>
      <c r="C93" s="60"/>
      <c r="D93" s="60"/>
      <c r="E93" s="60"/>
      <c r="F93" s="60"/>
      <c r="G93" s="61"/>
      <c r="H93" s="61"/>
      <c r="I93" s="61"/>
      <c r="J93" s="61"/>
      <c r="K93" s="59"/>
      <c r="L93" s="60" t="s">
        <v>200</v>
      </c>
      <c r="M93" s="47"/>
      <c r="N93" s="62"/>
      <c r="O93" s="61"/>
      <c r="P93" s="99"/>
      <c r="Q93" s="62"/>
      <c r="R93" s="49"/>
      <c r="S93" s="172">
        <v>1500</v>
      </c>
      <c r="T93" s="49"/>
      <c r="U93" s="85">
        <f t="shared" si="12"/>
        <v>1500</v>
      </c>
      <c r="V93" s="93"/>
      <c r="W93" s="159"/>
      <c r="X93" s="131"/>
      <c r="Y93" s="131"/>
      <c r="Z93" s="53">
        <f>34+6117+4687+1822</f>
        <v>12660</v>
      </c>
    </row>
    <row r="94" spans="1:26" ht="16" customHeight="1">
      <c r="A94" s="72">
        <v>7</v>
      </c>
      <c r="B94" s="60" t="s">
        <v>171</v>
      </c>
      <c r="C94" s="60"/>
      <c r="D94" s="60"/>
      <c r="E94" s="60"/>
      <c r="F94" s="60"/>
      <c r="G94" s="61"/>
      <c r="H94" s="61"/>
      <c r="I94" s="61">
        <v>284000</v>
      </c>
      <c r="J94" s="61"/>
      <c r="K94" s="59"/>
      <c r="L94" s="60" t="s">
        <v>202</v>
      </c>
      <c r="M94" s="47"/>
      <c r="N94" s="62"/>
      <c r="O94" s="61"/>
      <c r="P94" s="99"/>
      <c r="Q94" s="62"/>
      <c r="R94" s="49"/>
      <c r="S94" s="172">
        <v>284000</v>
      </c>
      <c r="T94" s="49"/>
      <c r="U94" s="85">
        <f t="shared" si="12"/>
        <v>284000</v>
      </c>
      <c r="V94" s="93"/>
      <c r="W94" s="159"/>
      <c r="X94" s="131"/>
      <c r="Y94" s="131"/>
    </row>
    <row r="95" spans="1:26" ht="16" customHeight="1">
      <c r="A95" s="72"/>
      <c r="B95" s="60"/>
      <c r="C95" s="60"/>
      <c r="D95" s="60"/>
      <c r="E95" s="60"/>
      <c r="F95" s="60"/>
      <c r="G95" s="61"/>
      <c r="H95" s="61"/>
      <c r="I95" s="61"/>
      <c r="J95" s="61"/>
      <c r="K95" s="59"/>
      <c r="L95" s="60"/>
      <c r="M95" s="47"/>
      <c r="N95" s="62"/>
      <c r="O95" s="61"/>
      <c r="P95" s="99"/>
      <c r="Q95" s="62"/>
      <c r="R95" s="49"/>
      <c r="S95" s="49"/>
      <c r="T95" s="49"/>
      <c r="U95" s="85">
        <f t="shared" si="12"/>
        <v>0</v>
      </c>
      <c r="V95" s="93"/>
      <c r="W95" s="159"/>
      <c r="X95" s="131"/>
      <c r="Y95" s="131"/>
    </row>
    <row r="96" spans="1:26" s="192" customFormat="1" ht="22" customHeight="1">
      <c r="A96" s="180"/>
      <c r="B96" s="197" t="s">
        <v>203</v>
      </c>
      <c r="C96" s="197"/>
      <c r="D96" s="197"/>
      <c r="E96" s="197"/>
      <c r="F96" s="197"/>
      <c r="G96" s="182">
        <f>G80+G79+G63+G62+G35+G7+G4+G87+G74</f>
        <v>157504021.75999999</v>
      </c>
      <c r="H96" s="182"/>
      <c r="I96" s="182">
        <f>I80+I79+I63+I62+I35+I7+I4+I87+I74</f>
        <v>127028951.12</v>
      </c>
      <c r="J96" s="182">
        <f>J80+J79+J63+J62+J35+J7+J4+J87+J74</f>
        <v>126602819.12</v>
      </c>
      <c r="K96" s="182" t="e">
        <f>K80+K79+K63+K62+K35+K7+K4+K87+K74</f>
        <v>#VALUE!</v>
      </c>
      <c r="L96" s="182"/>
      <c r="M96" s="182">
        <f>M80+M79+M63+M62+M35+M7+M4+M87+M74</f>
        <v>0</v>
      </c>
      <c r="N96" s="182">
        <f>N80+N79+N63+N62+N35+N7+N4+N87+N74</f>
        <v>0</v>
      </c>
      <c r="O96" s="182"/>
      <c r="P96" s="208"/>
      <c r="Q96" s="182">
        <f>Q4+Q7+Q35+Q62+Q63+Q74+Q79+Q80+Q87</f>
        <v>344214</v>
      </c>
      <c r="R96" s="182">
        <f t="shared" ref="R96:T96" si="13">R4+R7+R35+R62+R63+R74+R79+R80+R87</f>
        <v>61168797</v>
      </c>
      <c r="S96" s="182">
        <f t="shared" si="13"/>
        <v>46869245.799999997</v>
      </c>
      <c r="T96" s="182">
        <f t="shared" si="13"/>
        <v>18216000</v>
      </c>
      <c r="U96" s="182">
        <f>U80+U79+U63+U62+U35+U7+U4+U87+U74</f>
        <v>126598256.8</v>
      </c>
      <c r="V96" s="189"/>
      <c r="W96" s="190"/>
      <c r="X96" s="191"/>
      <c r="Y96" s="191"/>
    </row>
    <row r="97" spans="1:21">
      <c r="A97" s="53"/>
      <c r="B97" s="111"/>
      <c r="C97" s="111"/>
      <c r="D97" s="111"/>
      <c r="E97" s="111"/>
      <c r="F97" s="111"/>
      <c r="K97" s="53"/>
      <c r="L97" s="111"/>
      <c r="N97" s="114"/>
      <c r="P97" s="145"/>
      <c r="Q97" s="114">
        <f>Q96-'底稿 (测试底稿) (2)'!Q65</f>
        <v>0</v>
      </c>
      <c r="R97" s="114">
        <f>R96-'底稿 (测试底稿) (2)'!R65</f>
        <v>0</v>
      </c>
      <c r="S97" s="114">
        <f>S96-'底稿 (测试底稿) (2)'!S65</f>
        <v>14</v>
      </c>
      <c r="T97" s="114">
        <f>T96-'底稿 (测试底稿) (2)'!T65</f>
        <v>0</v>
      </c>
    </row>
    <row r="98" spans="1:21">
      <c r="R98" s="120"/>
      <c r="S98" s="120"/>
      <c r="T98" s="120"/>
    </row>
    <row r="99" spans="1:21">
      <c r="Q99" s="121"/>
      <c r="R99" s="122"/>
      <c r="S99" s="122"/>
      <c r="T99" s="122"/>
      <c r="U99" s="122"/>
    </row>
    <row r="100" spans="1:21">
      <c r="A100" s="53"/>
      <c r="B100" s="111"/>
      <c r="C100" s="111"/>
      <c r="D100" s="111"/>
      <c r="E100" s="111"/>
      <c r="F100" s="111"/>
      <c r="K100" s="53"/>
      <c r="L100" s="111"/>
      <c r="N100" s="114"/>
      <c r="P100" s="145"/>
      <c r="Q100" s="123"/>
      <c r="R100" s="124"/>
      <c r="S100" s="124"/>
      <c r="T100" s="125"/>
      <c r="U100" s="122"/>
    </row>
    <row r="101" spans="1:21">
      <c r="A101" s="53"/>
      <c r="B101" s="111"/>
      <c r="C101" s="111"/>
      <c r="D101" s="111"/>
      <c r="E101" s="111"/>
      <c r="F101" s="111"/>
      <c r="K101" s="53"/>
      <c r="L101" s="111"/>
      <c r="N101" s="114"/>
      <c r="P101" s="145"/>
      <c r="Q101" s="114"/>
      <c r="R101" s="110"/>
      <c r="S101" s="110"/>
      <c r="T101" s="53"/>
    </row>
    <row r="102" spans="1:21">
      <c r="A102" s="53"/>
      <c r="B102" s="111"/>
      <c r="C102" s="111"/>
      <c r="D102" s="111"/>
      <c r="E102" s="111"/>
      <c r="F102" s="111"/>
      <c r="K102" s="53"/>
      <c r="L102" s="111"/>
      <c r="N102" s="114"/>
      <c r="P102" s="145"/>
      <c r="Q102" s="114"/>
      <c r="R102" s="53"/>
      <c r="S102" s="53"/>
      <c r="T102" s="53"/>
    </row>
    <row r="103" spans="1:21">
      <c r="A103" s="53"/>
      <c r="B103" s="111"/>
      <c r="C103" s="111"/>
      <c r="D103" s="111"/>
      <c r="E103" s="111"/>
      <c r="F103" s="111"/>
      <c r="K103" s="53"/>
      <c r="L103" s="111"/>
      <c r="N103" s="114"/>
      <c r="P103" s="145"/>
      <c r="Q103" s="114"/>
      <c r="U103" s="125"/>
    </row>
    <row r="104" spans="1:21">
      <c r="R104" s="122"/>
    </row>
  </sheetData>
  <mergeCells count="25">
    <mergeCell ref="E41:F41"/>
    <mergeCell ref="A60:A61"/>
    <mergeCell ref="B60:B61"/>
    <mergeCell ref="G60:G61"/>
    <mergeCell ref="V2:V3"/>
    <mergeCell ref="V5:V6"/>
    <mergeCell ref="Q2:U2"/>
    <mergeCell ref="O2:O3"/>
    <mergeCell ref="R5:R6"/>
    <mergeCell ref="U5:U6"/>
    <mergeCell ref="N2:N3"/>
    <mergeCell ref="Y2:Y3"/>
    <mergeCell ref="W2:W3"/>
    <mergeCell ref="A1:V1"/>
    <mergeCell ref="A2:A3"/>
    <mergeCell ref="B2:B3"/>
    <mergeCell ref="C2:C3"/>
    <mergeCell ref="D2:D3"/>
    <mergeCell ref="E2:E3"/>
    <mergeCell ref="F2:F3"/>
    <mergeCell ref="G2:G3"/>
    <mergeCell ref="H2:H3"/>
    <mergeCell ref="K2:K3"/>
    <mergeCell ref="L2:L3"/>
    <mergeCell ref="M2:M3"/>
  </mergeCells>
  <phoneticPr fontId="3"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3"/>
  <sheetViews>
    <sheetView workbookViewId="0">
      <pane xSplit="2" ySplit="3" topLeftCell="P46" activePane="bottomRight" state="frozen"/>
      <selection pane="topRight" activeCell="C1" sqref="C1"/>
      <selection pane="bottomLeft" activeCell="A4" sqref="A4"/>
      <selection pane="bottomRight" activeCell="Y51" sqref="Y51"/>
    </sheetView>
  </sheetViews>
  <sheetFormatPr defaultColWidth="9.90625" defaultRowHeight="13"/>
  <cols>
    <col min="1" max="1" width="7.08984375" style="117" customWidth="1"/>
    <col min="2" max="2" width="19.90625" style="118" customWidth="1"/>
    <col min="3" max="3" width="14.81640625" style="118" customWidth="1"/>
    <col min="4" max="4" width="13" style="118" hidden="1" customWidth="1"/>
    <col min="5" max="5" width="19.36328125" style="118" hidden="1" customWidth="1"/>
    <col min="6" max="6" width="12.1796875" style="118" hidden="1" customWidth="1"/>
    <col min="7" max="7" width="12.81640625" style="112" bestFit="1" customWidth="1"/>
    <col min="8" max="8" width="11.81640625" style="112" hidden="1" customWidth="1"/>
    <col min="9" max="9" width="11.81640625" style="112" bestFit="1" customWidth="1"/>
    <col min="10" max="10" width="11.81640625" style="112" hidden="1" customWidth="1"/>
    <col min="11" max="11" width="9" style="119" bestFit="1" customWidth="1"/>
    <col min="12" max="12" width="25.08984375" style="118" customWidth="1"/>
    <col min="13" max="13" width="13.90625" style="113" hidden="1" customWidth="1"/>
    <col min="14" max="14" width="14" style="120" hidden="1" customWidth="1"/>
    <col min="15" max="15" width="9.453125" style="112" hidden="1" customWidth="1"/>
    <col min="16" max="16" width="14" style="146" customWidth="1"/>
    <col min="17" max="17" width="10.08984375" style="120" bestFit="1" customWidth="1"/>
    <col min="18" max="18" width="11" style="115" bestFit="1" customWidth="1"/>
    <col min="19" max="19" width="11.81640625" style="115" bestFit="1" customWidth="1"/>
    <col min="20" max="20" width="11" style="115" bestFit="1" customWidth="1"/>
    <col min="21" max="21" width="11.81640625" style="115" bestFit="1" customWidth="1"/>
    <col min="22" max="22" width="11.08984375" style="116" customWidth="1"/>
    <col min="23" max="23" width="11.08984375" style="114" customWidth="1"/>
    <col min="24" max="25" width="11.08984375" style="116" customWidth="1"/>
    <col min="26" max="26" width="20.453125" style="53" bestFit="1" customWidth="1"/>
    <col min="27" max="27" width="17.90625" style="53" bestFit="1" customWidth="1"/>
    <col min="28" max="28" width="20.08984375" style="53" bestFit="1" customWidth="1"/>
    <col min="29" max="261" width="9.90625" style="53"/>
    <col min="262" max="262" width="7.08984375" style="53" customWidth="1"/>
    <col min="263" max="265" width="19.90625" style="53" customWidth="1"/>
    <col min="266" max="268" width="13.453125" style="53" customWidth="1"/>
    <col min="269" max="269" width="13.90625" style="53" customWidth="1"/>
    <col min="270" max="270" width="28.08984375" style="53" customWidth="1"/>
    <col min="271" max="271" width="19.08984375" style="53" customWidth="1"/>
    <col min="272" max="272" width="25.08984375" style="53" customWidth="1"/>
    <col min="273" max="273" width="13.90625" style="53" customWidth="1"/>
    <col min="274" max="275" width="0" style="53" hidden="1" customWidth="1"/>
    <col min="276" max="276" width="12.36328125" style="53" bestFit="1" customWidth="1"/>
    <col min="277" max="277" width="14.453125" style="53" customWidth="1"/>
    <col min="278" max="278" width="14.453125" style="53" bestFit="1" customWidth="1"/>
    <col min="279" max="279" width="16.81640625" style="53" bestFit="1" customWidth="1"/>
    <col min="280" max="280" width="14.90625" style="53" customWidth="1"/>
    <col min="281" max="281" width="11.08984375" style="53" customWidth="1"/>
    <col min="282" max="282" width="20.453125" style="53" bestFit="1" customWidth="1"/>
    <col min="283" max="283" width="17.90625" style="53" bestFit="1" customWidth="1"/>
    <col min="284" max="284" width="20.08984375" style="53" bestFit="1" customWidth="1"/>
    <col min="285" max="517" width="9.90625" style="53"/>
    <col min="518" max="518" width="7.08984375" style="53" customWidth="1"/>
    <col min="519" max="521" width="19.90625" style="53" customWidth="1"/>
    <col min="522" max="524" width="13.453125" style="53" customWidth="1"/>
    <col min="525" max="525" width="13.90625" style="53" customWidth="1"/>
    <col min="526" max="526" width="28.08984375" style="53" customWidth="1"/>
    <col min="527" max="527" width="19.08984375" style="53" customWidth="1"/>
    <col min="528" max="528" width="25.08984375" style="53" customWidth="1"/>
    <col min="529" max="529" width="13.90625" style="53" customWidth="1"/>
    <col min="530" max="531" width="0" style="53" hidden="1" customWidth="1"/>
    <col min="532" max="532" width="12.36328125" style="53" bestFit="1" customWidth="1"/>
    <col min="533" max="533" width="14.453125" style="53" customWidth="1"/>
    <col min="534" max="534" width="14.453125" style="53" bestFit="1" customWidth="1"/>
    <col min="535" max="535" width="16.81640625" style="53" bestFit="1" customWidth="1"/>
    <col min="536" max="536" width="14.90625" style="53" customWidth="1"/>
    <col min="537" max="537" width="11.08984375" style="53" customWidth="1"/>
    <col min="538" max="538" width="20.453125" style="53" bestFit="1" customWidth="1"/>
    <col min="539" max="539" width="17.90625" style="53" bestFit="1" customWidth="1"/>
    <col min="540" max="540" width="20.08984375" style="53" bestFit="1" customWidth="1"/>
    <col min="541" max="773" width="9.90625" style="53"/>
    <col min="774" max="774" width="7.08984375" style="53" customWidth="1"/>
    <col min="775" max="777" width="19.90625" style="53" customWidth="1"/>
    <col min="778" max="780" width="13.453125" style="53" customWidth="1"/>
    <col min="781" max="781" width="13.90625" style="53" customWidth="1"/>
    <col min="782" max="782" width="28.08984375" style="53" customWidth="1"/>
    <col min="783" max="783" width="19.08984375" style="53" customWidth="1"/>
    <col min="784" max="784" width="25.08984375" style="53" customWidth="1"/>
    <col min="785" max="785" width="13.90625" style="53" customWidth="1"/>
    <col min="786" max="787" width="0" style="53" hidden="1" customWidth="1"/>
    <col min="788" max="788" width="12.36328125" style="53" bestFit="1" customWidth="1"/>
    <col min="789" max="789" width="14.453125" style="53" customWidth="1"/>
    <col min="790" max="790" width="14.453125" style="53" bestFit="1" customWidth="1"/>
    <col min="791" max="791" width="16.81640625" style="53" bestFit="1" customWidth="1"/>
    <col min="792" max="792" width="14.90625" style="53" customWidth="1"/>
    <col min="793" max="793" width="11.08984375" style="53" customWidth="1"/>
    <col min="794" max="794" width="20.453125" style="53" bestFit="1" customWidth="1"/>
    <col min="795" max="795" width="17.90625" style="53" bestFit="1" customWidth="1"/>
    <col min="796" max="796" width="20.08984375" style="53" bestFit="1" customWidth="1"/>
    <col min="797" max="1029" width="9.90625" style="53"/>
    <col min="1030" max="1030" width="7.08984375" style="53" customWidth="1"/>
    <col min="1031" max="1033" width="19.90625" style="53" customWidth="1"/>
    <col min="1034" max="1036" width="13.453125" style="53" customWidth="1"/>
    <col min="1037" max="1037" width="13.90625" style="53" customWidth="1"/>
    <col min="1038" max="1038" width="28.08984375" style="53" customWidth="1"/>
    <col min="1039" max="1039" width="19.08984375" style="53" customWidth="1"/>
    <col min="1040" max="1040" width="25.08984375" style="53" customWidth="1"/>
    <col min="1041" max="1041" width="13.90625" style="53" customWidth="1"/>
    <col min="1042" max="1043" width="0" style="53" hidden="1" customWidth="1"/>
    <col min="1044" max="1044" width="12.36328125" style="53" bestFit="1" customWidth="1"/>
    <col min="1045" max="1045" width="14.453125" style="53" customWidth="1"/>
    <col min="1046" max="1046" width="14.453125" style="53" bestFit="1" customWidth="1"/>
    <col min="1047" max="1047" width="16.81640625" style="53" bestFit="1" customWidth="1"/>
    <col min="1048" max="1048" width="14.90625" style="53" customWidth="1"/>
    <col min="1049" max="1049" width="11.08984375" style="53" customWidth="1"/>
    <col min="1050" max="1050" width="20.453125" style="53" bestFit="1" customWidth="1"/>
    <col min="1051" max="1051" width="17.90625" style="53" bestFit="1" customWidth="1"/>
    <col min="1052" max="1052" width="20.08984375" style="53" bestFit="1" customWidth="1"/>
    <col min="1053" max="1285" width="9.90625" style="53"/>
    <col min="1286" max="1286" width="7.08984375" style="53" customWidth="1"/>
    <col min="1287" max="1289" width="19.90625" style="53" customWidth="1"/>
    <col min="1290" max="1292" width="13.453125" style="53" customWidth="1"/>
    <col min="1293" max="1293" width="13.90625" style="53" customWidth="1"/>
    <col min="1294" max="1294" width="28.08984375" style="53" customWidth="1"/>
    <col min="1295" max="1295" width="19.08984375" style="53" customWidth="1"/>
    <col min="1296" max="1296" width="25.08984375" style="53" customWidth="1"/>
    <col min="1297" max="1297" width="13.90625" style="53" customWidth="1"/>
    <col min="1298" max="1299" width="0" style="53" hidden="1" customWidth="1"/>
    <col min="1300" max="1300" width="12.36328125" style="53" bestFit="1" customWidth="1"/>
    <col min="1301" max="1301" width="14.453125" style="53" customWidth="1"/>
    <col min="1302" max="1302" width="14.453125" style="53" bestFit="1" customWidth="1"/>
    <col min="1303" max="1303" width="16.81640625" style="53" bestFit="1" customWidth="1"/>
    <col min="1304" max="1304" width="14.90625" style="53" customWidth="1"/>
    <col min="1305" max="1305" width="11.08984375" style="53" customWidth="1"/>
    <col min="1306" max="1306" width="20.453125" style="53" bestFit="1" customWidth="1"/>
    <col min="1307" max="1307" width="17.90625" style="53" bestFit="1" customWidth="1"/>
    <col min="1308" max="1308" width="20.08984375" style="53" bestFit="1" customWidth="1"/>
    <col min="1309" max="1541" width="9.90625" style="53"/>
    <col min="1542" max="1542" width="7.08984375" style="53" customWidth="1"/>
    <col min="1543" max="1545" width="19.90625" style="53" customWidth="1"/>
    <col min="1546" max="1548" width="13.453125" style="53" customWidth="1"/>
    <col min="1549" max="1549" width="13.90625" style="53" customWidth="1"/>
    <col min="1550" max="1550" width="28.08984375" style="53" customWidth="1"/>
    <col min="1551" max="1551" width="19.08984375" style="53" customWidth="1"/>
    <col min="1552" max="1552" width="25.08984375" style="53" customWidth="1"/>
    <col min="1553" max="1553" width="13.90625" style="53" customWidth="1"/>
    <col min="1554" max="1555" width="0" style="53" hidden="1" customWidth="1"/>
    <col min="1556" max="1556" width="12.36328125" style="53" bestFit="1" customWidth="1"/>
    <col min="1557" max="1557" width="14.453125" style="53" customWidth="1"/>
    <col min="1558" max="1558" width="14.453125" style="53" bestFit="1" customWidth="1"/>
    <col min="1559" max="1559" width="16.81640625" style="53" bestFit="1" customWidth="1"/>
    <col min="1560" max="1560" width="14.90625" style="53" customWidth="1"/>
    <col min="1561" max="1561" width="11.08984375" style="53" customWidth="1"/>
    <col min="1562" max="1562" width="20.453125" style="53" bestFit="1" customWidth="1"/>
    <col min="1563" max="1563" width="17.90625" style="53" bestFit="1" customWidth="1"/>
    <col min="1564" max="1564" width="20.08984375" style="53" bestFit="1" customWidth="1"/>
    <col min="1565" max="1797" width="9.90625" style="53"/>
    <col min="1798" max="1798" width="7.08984375" style="53" customWidth="1"/>
    <col min="1799" max="1801" width="19.90625" style="53" customWidth="1"/>
    <col min="1802" max="1804" width="13.453125" style="53" customWidth="1"/>
    <col min="1805" max="1805" width="13.90625" style="53" customWidth="1"/>
    <col min="1806" max="1806" width="28.08984375" style="53" customWidth="1"/>
    <col min="1807" max="1807" width="19.08984375" style="53" customWidth="1"/>
    <col min="1808" max="1808" width="25.08984375" style="53" customWidth="1"/>
    <col min="1809" max="1809" width="13.90625" style="53" customWidth="1"/>
    <col min="1810" max="1811" width="0" style="53" hidden="1" customWidth="1"/>
    <col min="1812" max="1812" width="12.36328125" style="53" bestFit="1" customWidth="1"/>
    <col min="1813" max="1813" width="14.453125" style="53" customWidth="1"/>
    <col min="1814" max="1814" width="14.453125" style="53" bestFit="1" customWidth="1"/>
    <col min="1815" max="1815" width="16.81640625" style="53" bestFit="1" customWidth="1"/>
    <col min="1816" max="1816" width="14.90625" style="53" customWidth="1"/>
    <col min="1817" max="1817" width="11.08984375" style="53" customWidth="1"/>
    <col min="1818" max="1818" width="20.453125" style="53" bestFit="1" customWidth="1"/>
    <col min="1819" max="1819" width="17.90625" style="53" bestFit="1" customWidth="1"/>
    <col min="1820" max="1820" width="20.08984375" style="53" bestFit="1" customWidth="1"/>
    <col min="1821" max="2053" width="9.90625" style="53"/>
    <col min="2054" max="2054" width="7.08984375" style="53" customWidth="1"/>
    <col min="2055" max="2057" width="19.90625" style="53" customWidth="1"/>
    <col min="2058" max="2060" width="13.453125" style="53" customWidth="1"/>
    <col min="2061" max="2061" width="13.90625" style="53" customWidth="1"/>
    <col min="2062" max="2062" width="28.08984375" style="53" customWidth="1"/>
    <col min="2063" max="2063" width="19.08984375" style="53" customWidth="1"/>
    <col min="2064" max="2064" width="25.08984375" style="53" customWidth="1"/>
    <col min="2065" max="2065" width="13.90625" style="53" customWidth="1"/>
    <col min="2066" max="2067" width="0" style="53" hidden="1" customWidth="1"/>
    <col min="2068" max="2068" width="12.36328125" style="53" bestFit="1" customWidth="1"/>
    <col min="2069" max="2069" width="14.453125" style="53" customWidth="1"/>
    <col min="2070" max="2070" width="14.453125" style="53" bestFit="1" customWidth="1"/>
    <col min="2071" max="2071" width="16.81640625" style="53" bestFit="1" customWidth="1"/>
    <col min="2072" max="2072" width="14.90625" style="53" customWidth="1"/>
    <col min="2073" max="2073" width="11.08984375" style="53" customWidth="1"/>
    <col min="2074" max="2074" width="20.453125" style="53" bestFit="1" customWidth="1"/>
    <col min="2075" max="2075" width="17.90625" style="53" bestFit="1" customWidth="1"/>
    <col min="2076" max="2076" width="20.08984375" style="53" bestFit="1" customWidth="1"/>
    <col min="2077" max="2309" width="9.90625" style="53"/>
    <col min="2310" max="2310" width="7.08984375" style="53" customWidth="1"/>
    <col min="2311" max="2313" width="19.90625" style="53" customWidth="1"/>
    <col min="2314" max="2316" width="13.453125" style="53" customWidth="1"/>
    <col min="2317" max="2317" width="13.90625" style="53" customWidth="1"/>
    <col min="2318" max="2318" width="28.08984375" style="53" customWidth="1"/>
    <col min="2319" max="2319" width="19.08984375" style="53" customWidth="1"/>
    <col min="2320" max="2320" width="25.08984375" style="53" customWidth="1"/>
    <col min="2321" max="2321" width="13.90625" style="53" customWidth="1"/>
    <col min="2322" max="2323" width="0" style="53" hidden="1" customWidth="1"/>
    <col min="2324" max="2324" width="12.36328125" style="53" bestFit="1" customWidth="1"/>
    <col min="2325" max="2325" width="14.453125" style="53" customWidth="1"/>
    <col min="2326" max="2326" width="14.453125" style="53" bestFit="1" customWidth="1"/>
    <col min="2327" max="2327" width="16.81640625" style="53" bestFit="1" customWidth="1"/>
    <col min="2328" max="2328" width="14.90625" style="53" customWidth="1"/>
    <col min="2329" max="2329" width="11.08984375" style="53" customWidth="1"/>
    <col min="2330" max="2330" width="20.453125" style="53" bestFit="1" customWidth="1"/>
    <col min="2331" max="2331" width="17.90625" style="53" bestFit="1" customWidth="1"/>
    <col min="2332" max="2332" width="20.08984375" style="53" bestFit="1" customWidth="1"/>
    <col min="2333" max="2565" width="9.90625" style="53"/>
    <col min="2566" max="2566" width="7.08984375" style="53" customWidth="1"/>
    <col min="2567" max="2569" width="19.90625" style="53" customWidth="1"/>
    <col min="2570" max="2572" width="13.453125" style="53" customWidth="1"/>
    <col min="2573" max="2573" width="13.90625" style="53" customWidth="1"/>
    <col min="2574" max="2574" width="28.08984375" style="53" customWidth="1"/>
    <col min="2575" max="2575" width="19.08984375" style="53" customWidth="1"/>
    <col min="2576" max="2576" width="25.08984375" style="53" customWidth="1"/>
    <col min="2577" max="2577" width="13.90625" style="53" customWidth="1"/>
    <col min="2578" max="2579" width="0" style="53" hidden="1" customWidth="1"/>
    <col min="2580" max="2580" width="12.36328125" style="53" bestFit="1" customWidth="1"/>
    <col min="2581" max="2581" width="14.453125" style="53" customWidth="1"/>
    <col min="2582" max="2582" width="14.453125" style="53" bestFit="1" customWidth="1"/>
    <col min="2583" max="2583" width="16.81640625" style="53" bestFit="1" customWidth="1"/>
    <col min="2584" max="2584" width="14.90625" style="53" customWidth="1"/>
    <col min="2585" max="2585" width="11.08984375" style="53" customWidth="1"/>
    <col min="2586" max="2586" width="20.453125" style="53" bestFit="1" customWidth="1"/>
    <col min="2587" max="2587" width="17.90625" style="53" bestFit="1" customWidth="1"/>
    <col min="2588" max="2588" width="20.08984375" style="53" bestFit="1" customWidth="1"/>
    <col min="2589" max="2821" width="9.90625" style="53"/>
    <col min="2822" max="2822" width="7.08984375" style="53" customWidth="1"/>
    <col min="2823" max="2825" width="19.90625" style="53" customWidth="1"/>
    <col min="2826" max="2828" width="13.453125" style="53" customWidth="1"/>
    <col min="2829" max="2829" width="13.90625" style="53" customWidth="1"/>
    <col min="2830" max="2830" width="28.08984375" style="53" customWidth="1"/>
    <col min="2831" max="2831" width="19.08984375" style="53" customWidth="1"/>
    <col min="2832" max="2832" width="25.08984375" style="53" customWidth="1"/>
    <col min="2833" max="2833" width="13.90625" style="53" customWidth="1"/>
    <col min="2834" max="2835" width="0" style="53" hidden="1" customWidth="1"/>
    <col min="2836" max="2836" width="12.36328125" style="53" bestFit="1" customWidth="1"/>
    <col min="2837" max="2837" width="14.453125" style="53" customWidth="1"/>
    <col min="2838" max="2838" width="14.453125" style="53" bestFit="1" customWidth="1"/>
    <col min="2839" max="2839" width="16.81640625" style="53" bestFit="1" customWidth="1"/>
    <col min="2840" max="2840" width="14.90625" style="53" customWidth="1"/>
    <col min="2841" max="2841" width="11.08984375" style="53" customWidth="1"/>
    <col min="2842" max="2842" width="20.453125" style="53" bestFit="1" customWidth="1"/>
    <col min="2843" max="2843" width="17.90625" style="53" bestFit="1" customWidth="1"/>
    <col min="2844" max="2844" width="20.08984375" style="53" bestFit="1" customWidth="1"/>
    <col min="2845" max="3077" width="9.90625" style="53"/>
    <col min="3078" max="3078" width="7.08984375" style="53" customWidth="1"/>
    <col min="3079" max="3081" width="19.90625" style="53" customWidth="1"/>
    <col min="3082" max="3084" width="13.453125" style="53" customWidth="1"/>
    <col min="3085" max="3085" width="13.90625" style="53" customWidth="1"/>
    <col min="3086" max="3086" width="28.08984375" style="53" customWidth="1"/>
    <col min="3087" max="3087" width="19.08984375" style="53" customWidth="1"/>
    <col min="3088" max="3088" width="25.08984375" style="53" customWidth="1"/>
    <col min="3089" max="3089" width="13.90625" style="53" customWidth="1"/>
    <col min="3090" max="3091" width="0" style="53" hidden="1" customWidth="1"/>
    <col min="3092" max="3092" width="12.36328125" style="53" bestFit="1" customWidth="1"/>
    <col min="3093" max="3093" width="14.453125" style="53" customWidth="1"/>
    <col min="3094" max="3094" width="14.453125" style="53" bestFit="1" customWidth="1"/>
    <col min="3095" max="3095" width="16.81640625" style="53" bestFit="1" customWidth="1"/>
    <col min="3096" max="3096" width="14.90625" style="53" customWidth="1"/>
    <col min="3097" max="3097" width="11.08984375" style="53" customWidth="1"/>
    <col min="3098" max="3098" width="20.453125" style="53" bestFit="1" customWidth="1"/>
    <col min="3099" max="3099" width="17.90625" style="53" bestFit="1" customWidth="1"/>
    <col min="3100" max="3100" width="20.08984375" style="53" bestFit="1" customWidth="1"/>
    <col min="3101" max="3333" width="9.90625" style="53"/>
    <col min="3334" max="3334" width="7.08984375" style="53" customWidth="1"/>
    <col min="3335" max="3337" width="19.90625" style="53" customWidth="1"/>
    <col min="3338" max="3340" width="13.453125" style="53" customWidth="1"/>
    <col min="3341" max="3341" width="13.90625" style="53" customWidth="1"/>
    <col min="3342" max="3342" width="28.08984375" style="53" customWidth="1"/>
    <col min="3343" max="3343" width="19.08984375" style="53" customWidth="1"/>
    <col min="3344" max="3344" width="25.08984375" style="53" customWidth="1"/>
    <col min="3345" max="3345" width="13.90625" style="53" customWidth="1"/>
    <col min="3346" max="3347" width="0" style="53" hidden="1" customWidth="1"/>
    <col min="3348" max="3348" width="12.36328125" style="53" bestFit="1" customWidth="1"/>
    <col min="3349" max="3349" width="14.453125" style="53" customWidth="1"/>
    <col min="3350" max="3350" width="14.453125" style="53" bestFit="1" customWidth="1"/>
    <col min="3351" max="3351" width="16.81640625" style="53" bestFit="1" customWidth="1"/>
    <col min="3352" max="3352" width="14.90625" style="53" customWidth="1"/>
    <col min="3353" max="3353" width="11.08984375" style="53" customWidth="1"/>
    <col min="3354" max="3354" width="20.453125" style="53" bestFit="1" customWidth="1"/>
    <col min="3355" max="3355" width="17.90625" style="53" bestFit="1" customWidth="1"/>
    <col min="3356" max="3356" width="20.08984375" style="53" bestFit="1" customWidth="1"/>
    <col min="3357" max="3589" width="9.90625" style="53"/>
    <col min="3590" max="3590" width="7.08984375" style="53" customWidth="1"/>
    <col min="3591" max="3593" width="19.90625" style="53" customWidth="1"/>
    <col min="3594" max="3596" width="13.453125" style="53" customWidth="1"/>
    <col min="3597" max="3597" width="13.90625" style="53" customWidth="1"/>
    <col min="3598" max="3598" width="28.08984375" style="53" customWidth="1"/>
    <col min="3599" max="3599" width="19.08984375" style="53" customWidth="1"/>
    <col min="3600" max="3600" width="25.08984375" style="53" customWidth="1"/>
    <col min="3601" max="3601" width="13.90625" style="53" customWidth="1"/>
    <col min="3602" max="3603" width="0" style="53" hidden="1" customWidth="1"/>
    <col min="3604" max="3604" width="12.36328125" style="53" bestFit="1" customWidth="1"/>
    <col min="3605" max="3605" width="14.453125" style="53" customWidth="1"/>
    <col min="3606" max="3606" width="14.453125" style="53" bestFit="1" customWidth="1"/>
    <col min="3607" max="3607" width="16.81640625" style="53" bestFit="1" customWidth="1"/>
    <col min="3608" max="3608" width="14.90625" style="53" customWidth="1"/>
    <col min="3609" max="3609" width="11.08984375" style="53" customWidth="1"/>
    <col min="3610" max="3610" width="20.453125" style="53" bestFit="1" customWidth="1"/>
    <col min="3611" max="3611" width="17.90625" style="53" bestFit="1" customWidth="1"/>
    <col min="3612" max="3612" width="20.08984375" style="53" bestFit="1" customWidth="1"/>
    <col min="3613" max="3845" width="9.90625" style="53"/>
    <col min="3846" max="3846" width="7.08984375" style="53" customWidth="1"/>
    <col min="3847" max="3849" width="19.90625" style="53" customWidth="1"/>
    <col min="3850" max="3852" width="13.453125" style="53" customWidth="1"/>
    <col min="3853" max="3853" width="13.90625" style="53" customWidth="1"/>
    <col min="3854" max="3854" width="28.08984375" style="53" customWidth="1"/>
    <col min="3855" max="3855" width="19.08984375" style="53" customWidth="1"/>
    <col min="3856" max="3856" width="25.08984375" style="53" customWidth="1"/>
    <col min="3857" max="3857" width="13.90625" style="53" customWidth="1"/>
    <col min="3858" max="3859" width="0" style="53" hidden="1" customWidth="1"/>
    <col min="3860" max="3860" width="12.36328125" style="53" bestFit="1" customWidth="1"/>
    <col min="3861" max="3861" width="14.453125" style="53" customWidth="1"/>
    <col min="3862" max="3862" width="14.453125" style="53" bestFit="1" customWidth="1"/>
    <col min="3863" max="3863" width="16.81640625" style="53" bestFit="1" customWidth="1"/>
    <col min="3864" max="3864" width="14.90625" style="53" customWidth="1"/>
    <col min="3865" max="3865" width="11.08984375" style="53" customWidth="1"/>
    <col min="3866" max="3866" width="20.453125" style="53" bestFit="1" customWidth="1"/>
    <col min="3867" max="3867" width="17.90625" style="53" bestFit="1" customWidth="1"/>
    <col min="3868" max="3868" width="20.08984375" style="53" bestFit="1" customWidth="1"/>
    <col min="3869" max="4101" width="9.90625" style="53"/>
    <col min="4102" max="4102" width="7.08984375" style="53" customWidth="1"/>
    <col min="4103" max="4105" width="19.90625" style="53" customWidth="1"/>
    <col min="4106" max="4108" width="13.453125" style="53" customWidth="1"/>
    <col min="4109" max="4109" width="13.90625" style="53" customWidth="1"/>
    <col min="4110" max="4110" width="28.08984375" style="53" customWidth="1"/>
    <col min="4111" max="4111" width="19.08984375" style="53" customWidth="1"/>
    <col min="4112" max="4112" width="25.08984375" style="53" customWidth="1"/>
    <col min="4113" max="4113" width="13.90625" style="53" customWidth="1"/>
    <col min="4114" max="4115" width="0" style="53" hidden="1" customWidth="1"/>
    <col min="4116" max="4116" width="12.36328125" style="53" bestFit="1" customWidth="1"/>
    <col min="4117" max="4117" width="14.453125" style="53" customWidth="1"/>
    <col min="4118" max="4118" width="14.453125" style="53" bestFit="1" customWidth="1"/>
    <col min="4119" max="4119" width="16.81640625" style="53" bestFit="1" customWidth="1"/>
    <col min="4120" max="4120" width="14.90625" style="53" customWidth="1"/>
    <col min="4121" max="4121" width="11.08984375" style="53" customWidth="1"/>
    <col min="4122" max="4122" width="20.453125" style="53" bestFit="1" customWidth="1"/>
    <col min="4123" max="4123" width="17.90625" style="53" bestFit="1" customWidth="1"/>
    <col min="4124" max="4124" width="20.08984375" style="53" bestFit="1" customWidth="1"/>
    <col min="4125" max="4357" width="9.90625" style="53"/>
    <col min="4358" max="4358" width="7.08984375" style="53" customWidth="1"/>
    <col min="4359" max="4361" width="19.90625" style="53" customWidth="1"/>
    <col min="4362" max="4364" width="13.453125" style="53" customWidth="1"/>
    <col min="4365" max="4365" width="13.90625" style="53" customWidth="1"/>
    <col min="4366" max="4366" width="28.08984375" style="53" customWidth="1"/>
    <col min="4367" max="4367" width="19.08984375" style="53" customWidth="1"/>
    <col min="4368" max="4368" width="25.08984375" style="53" customWidth="1"/>
    <col min="4369" max="4369" width="13.90625" style="53" customWidth="1"/>
    <col min="4370" max="4371" width="0" style="53" hidden="1" customWidth="1"/>
    <col min="4372" max="4372" width="12.36328125" style="53" bestFit="1" customWidth="1"/>
    <col min="4373" max="4373" width="14.453125" style="53" customWidth="1"/>
    <col min="4374" max="4374" width="14.453125" style="53" bestFit="1" customWidth="1"/>
    <col min="4375" max="4375" width="16.81640625" style="53" bestFit="1" customWidth="1"/>
    <col min="4376" max="4376" width="14.90625" style="53" customWidth="1"/>
    <col min="4377" max="4377" width="11.08984375" style="53" customWidth="1"/>
    <col min="4378" max="4378" width="20.453125" style="53" bestFit="1" customWidth="1"/>
    <col min="4379" max="4379" width="17.90625" style="53" bestFit="1" customWidth="1"/>
    <col min="4380" max="4380" width="20.08984375" style="53" bestFit="1" customWidth="1"/>
    <col min="4381" max="4613" width="9.90625" style="53"/>
    <col min="4614" max="4614" width="7.08984375" style="53" customWidth="1"/>
    <col min="4615" max="4617" width="19.90625" style="53" customWidth="1"/>
    <col min="4618" max="4620" width="13.453125" style="53" customWidth="1"/>
    <col min="4621" max="4621" width="13.90625" style="53" customWidth="1"/>
    <col min="4622" max="4622" width="28.08984375" style="53" customWidth="1"/>
    <col min="4623" max="4623" width="19.08984375" style="53" customWidth="1"/>
    <col min="4624" max="4624" width="25.08984375" style="53" customWidth="1"/>
    <col min="4625" max="4625" width="13.90625" style="53" customWidth="1"/>
    <col min="4626" max="4627" width="0" style="53" hidden="1" customWidth="1"/>
    <col min="4628" max="4628" width="12.36328125" style="53" bestFit="1" customWidth="1"/>
    <col min="4629" max="4629" width="14.453125" style="53" customWidth="1"/>
    <col min="4630" max="4630" width="14.453125" style="53" bestFit="1" customWidth="1"/>
    <col min="4631" max="4631" width="16.81640625" style="53" bestFit="1" customWidth="1"/>
    <col min="4632" max="4632" width="14.90625" style="53" customWidth="1"/>
    <col min="4633" max="4633" width="11.08984375" style="53" customWidth="1"/>
    <col min="4634" max="4634" width="20.453125" style="53" bestFit="1" customWidth="1"/>
    <col min="4635" max="4635" width="17.90625" style="53" bestFit="1" customWidth="1"/>
    <col min="4636" max="4636" width="20.08984375" style="53" bestFit="1" customWidth="1"/>
    <col min="4637" max="4869" width="9.90625" style="53"/>
    <col min="4870" max="4870" width="7.08984375" style="53" customWidth="1"/>
    <col min="4871" max="4873" width="19.90625" style="53" customWidth="1"/>
    <col min="4874" max="4876" width="13.453125" style="53" customWidth="1"/>
    <col min="4877" max="4877" width="13.90625" style="53" customWidth="1"/>
    <col min="4878" max="4878" width="28.08984375" style="53" customWidth="1"/>
    <col min="4879" max="4879" width="19.08984375" style="53" customWidth="1"/>
    <col min="4880" max="4880" width="25.08984375" style="53" customWidth="1"/>
    <col min="4881" max="4881" width="13.90625" style="53" customWidth="1"/>
    <col min="4882" max="4883" width="0" style="53" hidden="1" customWidth="1"/>
    <col min="4884" max="4884" width="12.36328125" style="53" bestFit="1" customWidth="1"/>
    <col min="4885" max="4885" width="14.453125" style="53" customWidth="1"/>
    <col min="4886" max="4886" width="14.453125" style="53" bestFit="1" customWidth="1"/>
    <col min="4887" max="4887" width="16.81640625" style="53" bestFit="1" customWidth="1"/>
    <col min="4888" max="4888" width="14.90625" style="53" customWidth="1"/>
    <col min="4889" max="4889" width="11.08984375" style="53" customWidth="1"/>
    <col min="4890" max="4890" width="20.453125" style="53" bestFit="1" customWidth="1"/>
    <col min="4891" max="4891" width="17.90625" style="53" bestFit="1" customWidth="1"/>
    <col min="4892" max="4892" width="20.08984375" style="53" bestFit="1" customWidth="1"/>
    <col min="4893" max="5125" width="9.90625" style="53"/>
    <col min="5126" max="5126" width="7.08984375" style="53" customWidth="1"/>
    <col min="5127" max="5129" width="19.90625" style="53" customWidth="1"/>
    <col min="5130" max="5132" width="13.453125" style="53" customWidth="1"/>
    <col min="5133" max="5133" width="13.90625" style="53" customWidth="1"/>
    <col min="5134" max="5134" width="28.08984375" style="53" customWidth="1"/>
    <col min="5135" max="5135" width="19.08984375" style="53" customWidth="1"/>
    <col min="5136" max="5136" width="25.08984375" style="53" customWidth="1"/>
    <col min="5137" max="5137" width="13.90625" style="53" customWidth="1"/>
    <col min="5138" max="5139" width="0" style="53" hidden="1" customWidth="1"/>
    <col min="5140" max="5140" width="12.36328125" style="53" bestFit="1" customWidth="1"/>
    <col min="5141" max="5141" width="14.453125" style="53" customWidth="1"/>
    <col min="5142" max="5142" width="14.453125" style="53" bestFit="1" customWidth="1"/>
    <col min="5143" max="5143" width="16.81640625" style="53" bestFit="1" customWidth="1"/>
    <col min="5144" max="5144" width="14.90625" style="53" customWidth="1"/>
    <col min="5145" max="5145" width="11.08984375" style="53" customWidth="1"/>
    <col min="5146" max="5146" width="20.453125" style="53" bestFit="1" customWidth="1"/>
    <col min="5147" max="5147" width="17.90625" style="53" bestFit="1" customWidth="1"/>
    <col min="5148" max="5148" width="20.08984375" style="53" bestFit="1" customWidth="1"/>
    <col min="5149" max="5381" width="9.90625" style="53"/>
    <col min="5382" max="5382" width="7.08984375" style="53" customWidth="1"/>
    <col min="5383" max="5385" width="19.90625" style="53" customWidth="1"/>
    <col min="5386" max="5388" width="13.453125" style="53" customWidth="1"/>
    <col min="5389" max="5389" width="13.90625" style="53" customWidth="1"/>
    <col min="5390" max="5390" width="28.08984375" style="53" customWidth="1"/>
    <col min="5391" max="5391" width="19.08984375" style="53" customWidth="1"/>
    <col min="5392" max="5392" width="25.08984375" style="53" customWidth="1"/>
    <col min="5393" max="5393" width="13.90625" style="53" customWidth="1"/>
    <col min="5394" max="5395" width="0" style="53" hidden="1" customWidth="1"/>
    <col min="5396" max="5396" width="12.36328125" style="53" bestFit="1" customWidth="1"/>
    <col min="5397" max="5397" width="14.453125" style="53" customWidth="1"/>
    <col min="5398" max="5398" width="14.453125" style="53" bestFit="1" customWidth="1"/>
    <col min="5399" max="5399" width="16.81640625" style="53" bestFit="1" customWidth="1"/>
    <col min="5400" max="5400" width="14.90625" style="53" customWidth="1"/>
    <col min="5401" max="5401" width="11.08984375" style="53" customWidth="1"/>
    <col min="5402" max="5402" width="20.453125" style="53" bestFit="1" customWidth="1"/>
    <col min="5403" max="5403" width="17.90625" style="53" bestFit="1" customWidth="1"/>
    <col min="5404" max="5404" width="20.08984375" style="53" bestFit="1" customWidth="1"/>
    <col min="5405" max="5637" width="9.90625" style="53"/>
    <col min="5638" max="5638" width="7.08984375" style="53" customWidth="1"/>
    <col min="5639" max="5641" width="19.90625" style="53" customWidth="1"/>
    <col min="5642" max="5644" width="13.453125" style="53" customWidth="1"/>
    <col min="5645" max="5645" width="13.90625" style="53" customWidth="1"/>
    <col min="5646" max="5646" width="28.08984375" style="53" customWidth="1"/>
    <col min="5647" max="5647" width="19.08984375" style="53" customWidth="1"/>
    <col min="5648" max="5648" width="25.08984375" style="53" customWidth="1"/>
    <col min="5649" max="5649" width="13.90625" style="53" customWidth="1"/>
    <col min="5650" max="5651" width="0" style="53" hidden="1" customWidth="1"/>
    <col min="5652" max="5652" width="12.36328125" style="53" bestFit="1" customWidth="1"/>
    <col min="5653" max="5653" width="14.453125" style="53" customWidth="1"/>
    <col min="5654" max="5654" width="14.453125" style="53" bestFit="1" customWidth="1"/>
    <col min="5655" max="5655" width="16.81640625" style="53" bestFit="1" customWidth="1"/>
    <col min="5656" max="5656" width="14.90625" style="53" customWidth="1"/>
    <col min="5657" max="5657" width="11.08984375" style="53" customWidth="1"/>
    <col min="5658" max="5658" width="20.453125" style="53" bestFit="1" customWidth="1"/>
    <col min="5659" max="5659" width="17.90625" style="53" bestFit="1" customWidth="1"/>
    <col min="5660" max="5660" width="20.08984375" style="53" bestFit="1" customWidth="1"/>
    <col min="5661" max="5893" width="9.90625" style="53"/>
    <col min="5894" max="5894" width="7.08984375" style="53" customWidth="1"/>
    <col min="5895" max="5897" width="19.90625" style="53" customWidth="1"/>
    <col min="5898" max="5900" width="13.453125" style="53" customWidth="1"/>
    <col min="5901" max="5901" width="13.90625" style="53" customWidth="1"/>
    <col min="5902" max="5902" width="28.08984375" style="53" customWidth="1"/>
    <col min="5903" max="5903" width="19.08984375" style="53" customWidth="1"/>
    <col min="5904" max="5904" width="25.08984375" style="53" customWidth="1"/>
    <col min="5905" max="5905" width="13.90625" style="53" customWidth="1"/>
    <col min="5906" max="5907" width="0" style="53" hidden="1" customWidth="1"/>
    <col min="5908" max="5908" width="12.36328125" style="53" bestFit="1" customWidth="1"/>
    <col min="5909" max="5909" width="14.453125" style="53" customWidth="1"/>
    <col min="5910" max="5910" width="14.453125" style="53" bestFit="1" customWidth="1"/>
    <col min="5911" max="5911" width="16.81640625" style="53" bestFit="1" customWidth="1"/>
    <col min="5912" max="5912" width="14.90625" style="53" customWidth="1"/>
    <col min="5913" max="5913" width="11.08984375" style="53" customWidth="1"/>
    <col min="5914" max="5914" width="20.453125" style="53" bestFit="1" customWidth="1"/>
    <col min="5915" max="5915" width="17.90625" style="53" bestFit="1" customWidth="1"/>
    <col min="5916" max="5916" width="20.08984375" style="53" bestFit="1" customWidth="1"/>
    <col min="5917" max="6149" width="9.90625" style="53"/>
    <col min="6150" max="6150" width="7.08984375" style="53" customWidth="1"/>
    <col min="6151" max="6153" width="19.90625" style="53" customWidth="1"/>
    <col min="6154" max="6156" width="13.453125" style="53" customWidth="1"/>
    <col min="6157" max="6157" width="13.90625" style="53" customWidth="1"/>
    <col min="6158" max="6158" width="28.08984375" style="53" customWidth="1"/>
    <col min="6159" max="6159" width="19.08984375" style="53" customWidth="1"/>
    <col min="6160" max="6160" width="25.08984375" style="53" customWidth="1"/>
    <col min="6161" max="6161" width="13.90625" style="53" customWidth="1"/>
    <col min="6162" max="6163" width="0" style="53" hidden="1" customWidth="1"/>
    <col min="6164" max="6164" width="12.36328125" style="53" bestFit="1" customWidth="1"/>
    <col min="6165" max="6165" width="14.453125" style="53" customWidth="1"/>
    <col min="6166" max="6166" width="14.453125" style="53" bestFit="1" customWidth="1"/>
    <col min="6167" max="6167" width="16.81640625" style="53" bestFit="1" customWidth="1"/>
    <col min="6168" max="6168" width="14.90625" style="53" customWidth="1"/>
    <col min="6169" max="6169" width="11.08984375" style="53" customWidth="1"/>
    <col min="6170" max="6170" width="20.453125" style="53" bestFit="1" customWidth="1"/>
    <col min="6171" max="6171" width="17.90625" style="53" bestFit="1" customWidth="1"/>
    <col min="6172" max="6172" width="20.08984375" style="53" bestFit="1" customWidth="1"/>
    <col min="6173" max="6405" width="9.90625" style="53"/>
    <col min="6406" max="6406" width="7.08984375" style="53" customWidth="1"/>
    <col min="6407" max="6409" width="19.90625" style="53" customWidth="1"/>
    <col min="6410" max="6412" width="13.453125" style="53" customWidth="1"/>
    <col min="6413" max="6413" width="13.90625" style="53" customWidth="1"/>
    <col min="6414" max="6414" width="28.08984375" style="53" customWidth="1"/>
    <col min="6415" max="6415" width="19.08984375" style="53" customWidth="1"/>
    <col min="6416" max="6416" width="25.08984375" style="53" customWidth="1"/>
    <col min="6417" max="6417" width="13.90625" style="53" customWidth="1"/>
    <col min="6418" max="6419" width="0" style="53" hidden="1" customWidth="1"/>
    <col min="6420" max="6420" width="12.36328125" style="53" bestFit="1" customWidth="1"/>
    <col min="6421" max="6421" width="14.453125" style="53" customWidth="1"/>
    <col min="6422" max="6422" width="14.453125" style="53" bestFit="1" customWidth="1"/>
    <col min="6423" max="6423" width="16.81640625" style="53" bestFit="1" customWidth="1"/>
    <col min="6424" max="6424" width="14.90625" style="53" customWidth="1"/>
    <col min="6425" max="6425" width="11.08984375" style="53" customWidth="1"/>
    <col min="6426" max="6426" width="20.453125" style="53" bestFit="1" customWidth="1"/>
    <col min="6427" max="6427" width="17.90625" style="53" bestFit="1" customWidth="1"/>
    <col min="6428" max="6428" width="20.08984375" style="53" bestFit="1" customWidth="1"/>
    <col min="6429" max="6661" width="9.90625" style="53"/>
    <col min="6662" max="6662" width="7.08984375" style="53" customWidth="1"/>
    <col min="6663" max="6665" width="19.90625" style="53" customWidth="1"/>
    <col min="6666" max="6668" width="13.453125" style="53" customWidth="1"/>
    <col min="6669" max="6669" width="13.90625" style="53" customWidth="1"/>
    <col min="6670" max="6670" width="28.08984375" style="53" customWidth="1"/>
    <col min="6671" max="6671" width="19.08984375" style="53" customWidth="1"/>
    <col min="6672" max="6672" width="25.08984375" style="53" customWidth="1"/>
    <col min="6673" max="6673" width="13.90625" style="53" customWidth="1"/>
    <col min="6674" max="6675" width="0" style="53" hidden="1" customWidth="1"/>
    <col min="6676" max="6676" width="12.36328125" style="53" bestFit="1" customWidth="1"/>
    <col min="6677" max="6677" width="14.453125" style="53" customWidth="1"/>
    <col min="6678" max="6678" width="14.453125" style="53" bestFit="1" customWidth="1"/>
    <col min="6679" max="6679" width="16.81640625" style="53" bestFit="1" customWidth="1"/>
    <col min="6680" max="6680" width="14.90625" style="53" customWidth="1"/>
    <col min="6681" max="6681" width="11.08984375" style="53" customWidth="1"/>
    <col min="6682" max="6682" width="20.453125" style="53" bestFit="1" customWidth="1"/>
    <col min="6683" max="6683" width="17.90625" style="53" bestFit="1" customWidth="1"/>
    <col min="6684" max="6684" width="20.08984375" style="53" bestFit="1" customWidth="1"/>
    <col min="6685" max="6917" width="9.90625" style="53"/>
    <col min="6918" max="6918" width="7.08984375" style="53" customWidth="1"/>
    <col min="6919" max="6921" width="19.90625" style="53" customWidth="1"/>
    <col min="6922" max="6924" width="13.453125" style="53" customWidth="1"/>
    <col min="6925" max="6925" width="13.90625" style="53" customWidth="1"/>
    <col min="6926" max="6926" width="28.08984375" style="53" customWidth="1"/>
    <col min="6927" max="6927" width="19.08984375" style="53" customWidth="1"/>
    <col min="6928" max="6928" width="25.08984375" style="53" customWidth="1"/>
    <col min="6929" max="6929" width="13.90625" style="53" customWidth="1"/>
    <col min="6930" max="6931" width="0" style="53" hidden="1" customWidth="1"/>
    <col min="6932" max="6932" width="12.36328125" style="53" bestFit="1" customWidth="1"/>
    <col min="6933" max="6933" width="14.453125" style="53" customWidth="1"/>
    <col min="6934" max="6934" width="14.453125" style="53" bestFit="1" customWidth="1"/>
    <col min="6935" max="6935" width="16.81640625" style="53" bestFit="1" customWidth="1"/>
    <col min="6936" max="6936" width="14.90625" style="53" customWidth="1"/>
    <col min="6937" max="6937" width="11.08984375" style="53" customWidth="1"/>
    <col min="6938" max="6938" width="20.453125" style="53" bestFit="1" customWidth="1"/>
    <col min="6939" max="6939" width="17.90625" style="53" bestFit="1" customWidth="1"/>
    <col min="6940" max="6940" width="20.08984375" style="53" bestFit="1" customWidth="1"/>
    <col min="6941" max="7173" width="9.90625" style="53"/>
    <col min="7174" max="7174" width="7.08984375" style="53" customWidth="1"/>
    <col min="7175" max="7177" width="19.90625" style="53" customWidth="1"/>
    <col min="7178" max="7180" width="13.453125" style="53" customWidth="1"/>
    <col min="7181" max="7181" width="13.90625" style="53" customWidth="1"/>
    <col min="7182" max="7182" width="28.08984375" style="53" customWidth="1"/>
    <col min="7183" max="7183" width="19.08984375" style="53" customWidth="1"/>
    <col min="7184" max="7184" width="25.08984375" style="53" customWidth="1"/>
    <col min="7185" max="7185" width="13.90625" style="53" customWidth="1"/>
    <col min="7186" max="7187" width="0" style="53" hidden="1" customWidth="1"/>
    <col min="7188" max="7188" width="12.36328125" style="53" bestFit="1" customWidth="1"/>
    <col min="7189" max="7189" width="14.453125" style="53" customWidth="1"/>
    <col min="7190" max="7190" width="14.453125" style="53" bestFit="1" customWidth="1"/>
    <col min="7191" max="7191" width="16.81640625" style="53" bestFit="1" customWidth="1"/>
    <col min="7192" max="7192" width="14.90625" style="53" customWidth="1"/>
    <col min="7193" max="7193" width="11.08984375" style="53" customWidth="1"/>
    <col min="7194" max="7194" width="20.453125" style="53" bestFit="1" customWidth="1"/>
    <col min="7195" max="7195" width="17.90625" style="53" bestFit="1" customWidth="1"/>
    <col min="7196" max="7196" width="20.08984375" style="53" bestFit="1" customWidth="1"/>
    <col min="7197" max="7429" width="9.90625" style="53"/>
    <col min="7430" max="7430" width="7.08984375" style="53" customWidth="1"/>
    <col min="7431" max="7433" width="19.90625" style="53" customWidth="1"/>
    <col min="7434" max="7436" width="13.453125" style="53" customWidth="1"/>
    <col min="7437" max="7437" width="13.90625" style="53" customWidth="1"/>
    <col min="7438" max="7438" width="28.08984375" style="53" customWidth="1"/>
    <col min="7439" max="7439" width="19.08984375" style="53" customWidth="1"/>
    <col min="7440" max="7440" width="25.08984375" style="53" customWidth="1"/>
    <col min="7441" max="7441" width="13.90625" style="53" customWidth="1"/>
    <col min="7442" max="7443" width="0" style="53" hidden="1" customWidth="1"/>
    <col min="7444" max="7444" width="12.36328125" style="53" bestFit="1" customWidth="1"/>
    <col min="7445" max="7445" width="14.453125" style="53" customWidth="1"/>
    <col min="7446" max="7446" width="14.453125" style="53" bestFit="1" customWidth="1"/>
    <col min="7447" max="7447" width="16.81640625" style="53" bestFit="1" customWidth="1"/>
    <col min="7448" max="7448" width="14.90625" style="53" customWidth="1"/>
    <col min="7449" max="7449" width="11.08984375" style="53" customWidth="1"/>
    <col min="7450" max="7450" width="20.453125" style="53" bestFit="1" customWidth="1"/>
    <col min="7451" max="7451" width="17.90625" style="53" bestFit="1" customWidth="1"/>
    <col min="7452" max="7452" width="20.08984375" style="53" bestFit="1" customWidth="1"/>
    <col min="7453" max="7685" width="9.90625" style="53"/>
    <col min="7686" max="7686" width="7.08984375" style="53" customWidth="1"/>
    <col min="7687" max="7689" width="19.90625" style="53" customWidth="1"/>
    <col min="7690" max="7692" width="13.453125" style="53" customWidth="1"/>
    <col min="7693" max="7693" width="13.90625" style="53" customWidth="1"/>
    <col min="7694" max="7694" width="28.08984375" style="53" customWidth="1"/>
    <col min="7695" max="7695" width="19.08984375" style="53" customWidth="1"/>
    <col min="7696" max="7696" width="25.08984375" style="53" customWidth="1"/>
    <col min="7697" max="7697" width="13.90625" style="53" customWidth="1"/>
    <col min="7698" max="7699" width="0" style="53" hidden="1" customWidth="1"/>
    <col min="7700" max="7700" width="12.36328125" style="53" bestFit="1" customWidth="1"/>
    <col min="7701" max="7701" width="14.453125" style="53" customWidth="1"/>
    <col min="7702" max="7702" width="14.453125" style="53" bestFit="1" customWidth="1"/>
    <col min="7703" max="7703" width="16.81640625" style="53" bestFit="1" customWidth="1"/>
    <col min="7704" max="7704" width="14.90625" style="53" customWidth="1"/>
    <col min="7705" max="7705" width="11.08984375" style="53" customWidth="1"/>
    <col min="7706" max="7706" width="20.453125" style="53" bestFit="1" customWidth="1"/>
    <col min="7707" max="7707" width="17.90625" style="53" bestFit="1" customWidth="1"/>
    <col min="7708" max="7708" width="20.08984375" style="53" bestFit="1" customWidth="1"/>
    <col min="7709" max="7941" width="9.90625" style="53"/>
    <col min="7942" max="7942" width="7.08984375" style="53" customWidth="1"/>
    <col min="7943" max="7945" width="19.90625" style="53" customWidth="1"/>
    <col min="7946" max="7948" width="13.453125" style="53" customWidth="1"/>
    <col min="7949" max="7949" width="13.90625" style="53" customWidth="1"/>
    <col min="7950" max="7950" width="28.08984375" style="53" customWidth="1"/>
    <col min="7951" max="7951" width="19.08984375" style="53" customWidth="1"/>
    <col min="7952" max="7952" width="25.08984375" style="53" customWidth="1"/>
    <col min="7953" max="7953" width="13.90625" style="53" customWidth="1"/>
    <col min="7954" max="7955" width="0" style="53" hidden="1" customWidth="1"/>
    <col min="7956" max="7956" width="12.36328125" style="53" bestFit="1" customWidth="1"/>
    <col min="7957" max="7957" width="14.453125" style="53" customWidth="1"/>
    <col min="7958" max="7958" width="14.453125" style="53" bestFit="1" customWidth="1"/>
    <col min="7959" max="7959" width="16.81640625" style="53" bestFit="1" customWidth="1"/>
    <col min="7960" max="7960" width="14.90625" style="53" customWidth="1"/>
    <col min="7961" max="7961" width="11.08984375" style="53" customWidth="1"/>
    <col min="7962" max="7962" width="20.453125" style="53" bestFit="1" customWidth="1"/>
    <col min="7963" max="7963" width="17.90625" style="53" bestFit="1" customWidth="1"/>
    <col min="7964" max="7964" width="20.08984375" style="53" bestFit="1" customWidth="1"/>
    <col min="7965" max="8197" width="9.90625" style="53"/>
    <col min="8198" max="8198" width="7.08984375" style="53" customWidth="1"/>
    <col min="8199" max="8201" width="19.90625" style="53" customWidth="1"/>
    <col min="8202" max="8204" width="13.453125" style="53" customWidth="1"/>
    <col min="8205" max="8205" width="13.90625" style="53" customWidth="1"/>
    <col min="8206" max="8206" width="28.08984375" style="53" customWidth="1"/>
    <col min="8207" max="8207" width="19.08984375" style="53" customWidth="1"/>
    <col min="8208" max="8208" width="25.08984375" style="53" customWidth="1"/>
    <col min="8209" max="8209" width="13.90625" style="53" customWidth="1"/>
    <col min="8210" max="8211" width="0" style="53" hidden="1" customWidth="1"/>
    <col min="8212" max="8212" width="12.36328125" style="53" bestFit="1" customWidth="1"/>
    <col min="8213" max="8213" width="14.453125" style="53" customWidth="1"/>
    <col min="8214" max="8214" width="14.453125" style="53" bestFit="1" customWidth="1"/>
    <col min="8215" max="8215" width="16.81640625" style="53" bestFit="1" customWidth="1"/>
    <col min="8216" max="8216" width="14.90625" style="53" customWidth="1"/>
    <col min="8217" max="8217" width="11.08984375" style="53" customWidth="1"/>
    <col min="8218" max="8218" width="20.453125" style="53" bestFit="1" customWidth="1"/>
    <col min="8219" max="8219" width="17.90625" style="53" bestFit="1" customWidth="1"/>
    <col min="8220" max="8220" width="20.08984375" style="53" bestFit="1" customWidth="1"/>
    <col min="8221" max="8453" width="9.90625" style="53"/>
    <col min="8454" max="8454" width="7.08984375" style="53" customWidth="1"/>
    <col min="8455" max="8457" width="19.90625" style="53" customWidth="1"/>
    <col min="8458" max="8460" width="13.453125" style="53" customWidth="1"/>
    <col min="8461" max="8461" width="13.90625" style="53" customWidth="1"/>
    <col min="8462" max="8462" width="28.08984375" style="53" customWidth="1"/>
    <col min="8463" max="8463" width="19.08984375" style="53" customWidth="1"/>
    <col min="8464" max="8464" width="25.08984375" style="53" customWidth="1"/>
    <col min="8465" max="8465" width="13.90625" style="53" customWidth="1"/>
    <col min="8466" max="8467" width="0" style="53" hidden="1" customWidth="1"/>
    <col min="8468" max="8468" width="12.36328125" style="53" bestFit="1" customWidth="1"/>
    <col min="8469" max="8469" width="14.453125" style="53" customWidth="1"/>
    <col min="8470" max="8470" width="14.453125" style="53" bestFit="1" customWidth="1"/>
    <col min="8471" max="8471" width="16.81640625" style="53" bestFit="1" customWidth="1"/>
    <col min="8472" max="8472" width="14.90625" style="53" customWidth="1"/>
    <col min="8473" max="8473" width="11.08984375" style="53" customWidth="1"/>
    <col min="8474" max="8474" width="20.453125" style="53" bestFit="1" customWidth="1"/>
    <col min="8475" max="8475" width="17.90625" style="53" bestFit="1" customWidth="1"/>
    <col min="8476" max="8476" width="20.08984375" style="53" bestFit="1" customWidth="1"/>
    <col min="8477" max="8709" width="9.90625" style="53"/>
    <col min="8710" max="8710" width="7.08984375" style="53" customWidth="1"/>
    <col min="8711" max="8713" width="19.90625" style="53" customWidth="1"/>
    <col min="8714" max="8716" width="13.453125" style="53" customWidth="1"/>
    <col min="8717" max="8717" width="13.90625" style="53" customWidth="1"/>
    <col min="8718" max="8718" width="28.08984375" style="53" customWidth="1"/>
    <col min="8719" max="8719" width="19.08984375" style="53" customWidth="1"/>
    <col min="8720" max="8720" width="25.08984375" style="53" customWidth="1"/>
    <col min="8721" max="8721" width="13.90625" style="53" customWidth="1"/>
    <col min="8722" max="8723" width="0" style="53" hidden="1" customWidth="1"/>
    <col min="8724" max="8724" width="12.36328125" style="53" bestFit="1" customWidth="1"/>
    <col min="8725" max="8725" width="14.453125" style="53" customWidth="1"/>
    <col min="8726" max="8726" width="14.453125" style="53" bestFit="1" customWidth="1"/>
    <col min="8727" max="8727" width="16.81640625" style="53" bestFit="1" customWidth="1"/>
    <col min="8728" max="8728" width="14.90625" style="53" customWidth="1"/>
    <col min="8729" max="8729" width="11.08984375" style="53" customWidth="1"/>
    <col min="8730" max="8730" width="20.453125" style="53" bestFit="1" customWidth="1"/>
    <col min="8731" max="8731" width="17.90625" style="53" bestFit="1" customWidth="1"/>
    <col min="8732" max="8732" width="20.08984375" style="53" bestFit="1" customWidth="1"/>
    <col min="8733" max="8965" width="9.90625" style="53"/>
    <col min="8966" max="8966" width="7.08984375" style="53" customWidth="1"/>
    <col min="8967" max="8969" width="19.90625" style="53" customWidth="1"/>
    <col min="8970" max="8972" width="13.453125" style="53" customWidth="1"/>
    <col min="8973" max="8973" width="13.90625" style="53" customWidth="1"/>
    <col min="8974" max="8974" width="28.08984375" style="53" customWidth="1"/>
    <col min="8975" max="8975" width="19.08984375" style="53" customWidth="1"/>
    <col min="8976" max="8976" width="25.08984375" style="53" customWidth="1"/>
    <col min="8977" max="8977" width="13.90625" style="53" customWidth="1"/>
    <col min="8978" max="8979" width="0" style="53" hidden="1" customWidth="1"/>
    <col min="8980" max="8980" width="12.36328125" style="53" bestFit="1" customWidth="1"/>
    <col min="8981" max="8981" width="14.453125" style="53" customWidth="1"/>
    <col min="8982" max="8982" width="14.453125" style="53" bestFit="1" customWidth="1"/>
    <col min="8983" max="8983" width="16.81640625" style="53" bestFit="1" customWidth="1"/>
    <col min="8984" max="8984" width="14.90625" style="53" customWidth="1"/>
    <col min="8985" max="8985" width="11.08984375" style="53" customWidth="1"/>
    <col min="8986" max="8986" width="20.453125" style="53" bestFit="1" customWidth="1"/>
    <col min="8987" max="8987" width="17.90625" style="53" bestFit="1" customWidth="1"/>
    <col min="8988" max="8988" width="20.08984375" style="53" bestFit="1" customWidth="1"/>
    <col min="8989" max="9221" width="9.90625" style="53"/>
    <col min="9222" max="9222" width="7.08984375" style="53" customWidth="1"/>
    <col min="9223" max="9225" width="19.90625" style="53" customWidth="1"/>
    <col min="9226" max="9228" width="13.453125" style="53" customWidth="1"/>
    <col min="9229" max="9229" width="13.90625" style="53" customWidth="1"/>
    <col min="9230" max="9230" width="28.08984375" style="53" customWidth="1"/>
    <col min="9231" max="9231" width="19.08984375" style="53" customWidth="1"/>
    <col min="9232" max="9232" width="25.08984375" style="53" customWidth="1"/>
    <col min="9233" max="9233" width="13.90625" style="53" customWidth="1"/>
    <col min="9234" max="9235" width="0" style="53" hidden="1" customWidth="1"/>
    <col min="9236" max="9236" width="12.36328125" style="53" bestFit="1" customWidth="1"/>
    <col min="9237" max="9237" width="14.453125" style="53" customWidth="1"/>
    <col min="9238" max="9238" width="14.453125" style="53" bestFit="1" customWidth="1"/>
    <col min="9239" max="9239" width="16.81640625" style="53" bestFit="1" customWidth="1"/>
    <col min="9240" max="9240" width="14.90625" style="53" customWidth="1"/>
    <col min="9241" max="9241" width="11.08984375" style="53" customWidth="1"/>
    <col min="9242" max="9242" width="20.453125" style="53" bestFit="1" customWidth="1"/>
    <col min="9243" max="9243" width="17.90625" style="53" bestFit="1" customWidth="1"/>
    <col min="9244" max="9244" width="20.08984375" style="53" bestFit="1" customWidth="1"/>
    <col min="9245" max="9477" width="9.90625" style="53"/>
    <col min="9478" max="9478" width="7.08984375" style="53" customWidth="1"/>
    <col min="9479" max="9481" width="19.90625" style="53" customWidth="1"/>
    <col min="9482" max="9484" width="13.453125" style="53" customWidth="1"/>
    <col min="9485" max="9485" width="13.90625" style="53" customWidth="1"/>
    <col min="9486" max="9486" width="28.08984375" style="53" customWidth="1"/>
    <col min="9487" max="9487" width="19.08984375" style="53" customWidth="1"/>
    <col min="9488" max="9488" width="25.08984375" style="53" customWidth="1"/>
    <col min="9489" max="9489" width="13.90625" style="53" customWidth="1"/>
    <col min="9490" max="9491" width="0" style="53" hidden="1" customWidth="1"/>
    <col min="9492" max="9492" width="12.36328125" style="53" bestFit="1" customWidth="1"/>
    <col min="9493" max="9493" width="14.453125" style="53" customWidth="1"/>
    <col min="9494" max="9494" width="14.453125" style="53" bestFit="1" customWidth="1"/>
    <col min="9495" max="9495" width="16.81640625" style="53" bestFit="1" customWidth="1"/>
    <col min="9496" max="9496" width="14.90625" style="53" customWidth="1"/>
    <col min="9497" max="9497" width="11.08984375" style="53" customWidth="1"/>
    <col min="9498" max="9498" width="20.453125" style="53" bestFit="1" customWidth="1"/>
    <col min="9499" max="9499" width="17.90625" style="53" bestFit="1" customWidth="1"/>
    <col min="9500" max="9500" width="20.08984375" style="53" bestFit="1" customWidth="1"/>
    <col min="9501" max="9733" width="9.90625" style="53"/>
    <col min="9734" max="9734" width="7.08984375" style="53" customWidth="1"/>
    <col min="9735" max="9737" width="19.90625" style="53" customWidth="1"/>
    <col min="9738" max="9740" width="13.453125" style="53" customWidth="1"/>
    <col min="9741" max="9741" width="13.90625" style="53" customWidth="1"/>
    <col min="9742" max="9742" width="28.08984375" style="53" customWidth="1"/>
    <col min="9743" max="9743" width="19.08984375" style="53" customWidth="1"/>
    <col min="9744" max="9744" width="25.08984375" style="53" customWidth="1"/>
    <col min="9745" max="9745" width="13.90625" style="53" customWidth="1"/>
    <col min="9746" max="9747" width="0" style="53" hidden="1" customWidth="1"/>
    <col min="9748" max="9748" width="12.36328125" style="53" bestFit="1" customWidth="1"/>
    <col min="9749" max="9749" width="14.453125" style="53" customWidth="1"/>
    <col min="9750" max="9750" width="14.453125" style="53" bestFit="1" customWidth="1"/>
    <col min="9751" max="9751" width="16.81640625" style="53" bestFit="1" customWidth="1"/>
    <col min="9752" max="9752" width="14.90625" style="53" customWidth="1"/>
    <col min="9753" max="9753" width="11.08984375" style="53" customWidth="1"/>
    <col min="9754" max="9754" width="20.453125" style="53" bestFit="1" customWidth="1"/>
    <col min="9755" max="9755" width="17.90625" style="53" bestFit="1" customWidth="1"/>
    <col min="9756" max="9756" width="20.08984375" style="53" bestFit="1" customWidth="1"/>
    <col min="9757" max="9989" width="9.90625" style="53"/>
    <col min="9990" max="9990" width="7.08984375" style="53" customWidth="1"/>
    <col min="9991" max="9993" width="19.90625" style="53" customWidth="1"/>
    <col min="9994" max="9996" width="13.453125" style="53" customWidth="1"/>
    <col min="9997" max="9997" width="13.90625" style="53" customWidth="1"/>
    <col min="9998" max="9998" width="28.08984375" style="53" customWidth="1"/>
    <col min="9999" max="9999" width="19.08984375" style="53" customWidth="1"/>
    <col min="10000" max="10000" width="25.08984375" style="53" customWidth="1"/>
    <col min="10001" max="10001" width="13.90625" style="53" customWidth="1"/>
    <col min="10002" max="10003" width="0" style="53" hidden="1" customWidth="1"/>
    <col min="10004" max="10004" width="12.36328125" style="53" bestFit="1" customWidth="1"/>
    <col min="10005" max="10005" width="14.453125" style="53" customWidth="1"/>
    <col min="10006" max="10006" width="14.453125" style="53" bestFit="1" customWidth="1"/>
    <col min="10007" max="10007" width="16.81640625" style="53" bestFit="1" customWidth="1"/>
    <col min="10008" max="10008" width="14.90625" style="53" customWidth="1"/>
    <col min="10009" max="10009" width="11.08984375" style="53" customWidth="1"/>
    <col min="10010" max="10010" width="20.453125" style="53" bestFit="1" customWidth="1"/>
    <col min="10011" max="10011" width="17.90625" style="53" bestFit="1" customWidth="1"/>
    <col min="10012" max="10012" width="20.08984375" style="53" bestFit="1" customWidth="1"/>
    <col min="10013" max="10245" width="9.90625" style="53"/>
    <col min="10246" max="10246" width="7.08984375" style="53" customWidth="1"/>
    <col min="10247" max="10249" width="19.90625" style="53" customWidth="1"/>
    <col min="10250" max="10252" width="13.453125" style="53" customWidth="1"/>
    <col min="10253" max="10253" width="13.90625" style="53" customWidth="1"/>
    <col min="10254" max="10254" width="28.08984375" style="53" customWidth="1"/>
    <col min="10255" max="10255" width="19.08984375" style="53" customWidth="1"/>
    <col min="10256" max="10256" width="25.08984375" style="53" customWidth="1"/>
    <col min="10257" max="10257" width="13.90625" style="53" customWidth="1"/>
    <col min="10258" max="10259" width="0" style="53" hidden="1" customWidth="1"/>
    <col min="10260" max="10260" width="12.36328125" style="53" bestFit="1" customWidth="1"/>
    <col min="10261" max="10261" width="14.453125" style="53" customWidth="1"/>
    <col min="10262" max="10262" width="14.453125" style="53" bestFit="1" customWidth="1"/>
    <col min="10263" max="10263" width="16.81640625" style="53" bestFit="1" customWidth="1"/>
    <col min="10264" max="10264" width="14.90625" style="53" customWidth="1"/>
    <col min="10265" max="10265" width="11.08984375" style="53" customWidth="1"/>
    <col min="10266" max="10266" width="20.453125" style="53" bestFit="1" customWidth="1"/>
    <col min="10267" max="10267" width="17.90625" style="53" bestFit="1" customWidth="1"/>
    <col min="10268" max="10268" width="20.08984375" style="53" bestFit="1" customWidth="1"/>
    <col min="10269" max="10501" width="9.90625" style="53"/>
    <col min="10502" max="10502" width="7.08984375" style="53" customWidth="1"/>
    <col min="10503" max="10505" width="19.90625" style="53" customWidth="1"/>
    <col min="10506" max="10508" width="13.453125" style="53" customWidth="1"/>
    <col min="10509" max="10509" width="13.90625" style="53" customWidth="1"/>
    <col min="10510" max="10510" width="28.08984375" style="53" customWidth="1"/>
    <col min="10511" max="10511" width="19.08984375" style="53" customWidth="1"/>
    <col min="10512" max="10512" width="25.08984375" style="53" customWidth="1"/>
    <col min="10513" max="10513" width="13.90625" style="53" customWidth="1"/>
    <col min="10514" max="10515" width="0" style="53" hidden="1" customWidth="1"/>
    <col min="10516" max="10516" width="12.36328125" style="53" bestFit="1" customWidth="1"/>
    <col min="10517" max="10517" width="14.453125" style="53" customWidth="1"/>
    <col min="10518" max="10518" width="14.453125" style="53" bestFit="1" customWidth="1"/>
    <col min="10519" max="10519" width="16.81640625" style="53" bestFit="1" customWidth="1"/>
    <col min="10520" max="10520" width="14.90625" style="53" customWidth="1"/>
    <col min="10521" max="10521" width="11.08984375" style="53" customWidth="1"/>
    <col min="10522" max="10522" width="20.453125" style="53" bestFit="1" customWidth="1"/>
    <col min="10523" max="10523" width="17.90625" style="53" bestFit="1" customWidth="1"/>
    <col min="10524" max="10524" width="20.08984375" style="53" bestFit="1" customWidth="1"/>
    <col min="10525" max="10757" width="9.90625" style="53"/>
    <col min="10758" max="10758" width="7.08984375" style="53" customWidth="1"/>
    <col min="10759" max="10761" width="19.90625" style="53" customWidth="1"/>
    <col min="10762" max="10764" width="13.453125" style="53" customWidth="1"/>
    <col min="10765" max="10765" width="13.90625" style="53" customWidth="1"/>
    <col min="10766" max="10766" width="28.08984375" style="53" customWidth="1"/>
    <col min="10767" max="10767" width="19.08984375" style="53" customWidth="1"/>
    <col min="10768" max="10768" width="25.08984375" style="53" customWidth="1"/>
    <col min="10769" max="10769" width="13.90625" style="53" customWidth="1"/>
    <col min="10770" max="10771" width="0" style="53" hidden="1" customWidth="1"/>
    <col min="10772" max="10772" width="12.36328125" style="53" bestFit="1" customWidth="1"/>
    <col min="10773" max="10773" width="14.453125" style="53" customWidth="1"/>
    <col min="10774" max="10774" width="14.453125" style="53" bestFit="1" customWidth="1"/>
    <col min="10775" max="10775" width="16.81640625" style="53" bestFit="1" customWidth="1"/>
    <col min="10776" max="10776" width="14.90625" style="53" customWidth="1"/>
    <col min="10777" max="10777" width="11.08984375" style="53" customWidth="1"/>
    <col min="10778" max="10778" width="20.453125" style="53" bestFit="1" customWidth="1"/>
    <col min="10779" max="10779" width="17.90625" style="53" bestFit="1" customWidth="1"/>
    <col min="10780" max="10780" width="20.08984375" style="53" bestFit="1" customWidth="1"/>
    <col min="10781" max="11013" width="9.90625" style="53"/>
    <col min="11014" max="11014" width="7.08984375" style="53" customWidth="1"/>
    <col min="11015" max="11017" width="19.90625" style="53" customWidth="1"/>
    <col min="11018" max="11020" width="13.453125" style="53" customWidth="1"/>
    <col min="11021" max="11021" width="13.90625" style="53" customWidth="1"/>
    <col min="11022" max="11022" width="28.08984375" style="53" customWidth="1"/>
    <col min="11023" max="11023" width="19.08984375" style="53" customWidth="1"/>
    <col min="11024" max="11024" width="25.08984375" style="53" customWidth="1"/>
    <col min="11025" max="11025" width="13.90625" style="53" customWidth="1"/>
    <col min="11026" max="11027" width="0" style="53" hidden="1" customWidth="1"/>
    <col min="11028" max="11028" width="12.36328125" style="53" bestFit="1" customWidth="1"/>
    <col min="11029" max="11029" width="14.453125" style="53" customWidth="1"/>
    <col min="11030" max="11030" width="14.453125" style="53" bestFit="1" customWidth="1"/>
    <col min="11031" max="11031" width="16.81640625" style="53" bestFit="1" customWidth="1"/>
    <col min="11032" max="11032" width="14.90625" style="53" customWidth="1"/>
    <col min="11033" max="11033" width="11.08984375" style="53" customWidth="1"/>
    <col min="11034" max="11034" width="20.453125" style="53" bestFit="1" customWidth="1"/>
    <col min="11035" max="11035" width="17.90625" style="53" bestFit="1" customWidth="1"/>
    <col min="11036" max="11036" width="20.08984375" style="53" bestFit="1" customWidth="1"/>
    <col min="11037" max="11269" width="9.90625" style="53"/>
    <col min="11270" max="11270" width="7.08984375" style="53" customWidth="1"/>
    <col min="11271" max="11273" width="19.90625" style="53" customWidth="1"/>
    <col min="11274" max="11276" width="13.453125" style="53" customWidth="1"/>
    <col min="11277" max="11277" width="13.90625" style="53" customWidth="1"/>
    <col min="11278" max="11278" width="28.08984375" style="53" customWidth="1"/>
    <col min="11279" max="11279" width="19.08984375" style="53" customWidth="1"/>
    <col min="11280" max="11280" width="25.08984375" style="53" customWidth="1"/>
    <col min="11281" max="11281" width="13.90625" style="53" customWidth="1"/>
    <col min="11282" max="11283" width="0" style="53" hidden="1" customWidth="1"/>
    <col min="11284" max="11284" width="12.36328125" style="53" bestFit="1" customWidth="1"/>
    <col min="11285" max="11285" width="14.453125" style="53" customWidth="1"/>
    <col min="11286" max="11286" width="14.453125" style="53" bestFit="1" customWidth="1"/>
    <col min="11287" max="11287" width="16.81640625" style="53" bestFit="1" customWidth="1"/>
    <col min="11288" max="11288" width="14.90625" style="53" customWidth="1"/>
    <col min="11289" max="11289" width="11.08984375" style="53" customWidth="1"/>
    <col min="11290" max="11290" width="20.453125" style="53" bestFit="1" customWidth="1"/>
    <col min="11291" max="11291" width="17.90625" style="53" bestFit="1" customWidth="1"/>
    <col min="11292" max="11292" width="20.08984375" style="53" bestFit="1" customWidth="1"/>
    <col min="11293" max="11525" width="9.90625" style="53"/>
    <col min="11526" max="11526" width="7.08984375" style="53" customWidth="1"/>
    <col min="11527" max="11529" width="19.90625" style="53" customWidth="1"/>
    <col min="11530" max="11532" width="13.453125" style="53" customWidth="1"/>
    <col min="11533" max="11533" width="13.90625" style="53" customWidth="1"/>
    <col min="11534" max="11534" width="28.08984375" style="53" customWidth="1"/>
    <col min="11535" max="11535" width="19.08984375" style="53" customWidth="1"/>
    <col min="11536" max="11536" width="25.08984375" style="53" customWidth="1"/>
    <col min="11537" max="11537" width="13.90625" style="53" customWidth="1"/>
    <col min="11538" max="11539" width="0" style="53" hidden="1" customWidth="1"/>
    <col min="11540" max="11540" width="12.36328125" style="53" bestFit="1" customWidth="1"/>
    <col min="11541" max="11541" width="14.453125" style="53" customWidth="1"/>
    <col min="11542" max="11542" width="14.453125" style="53" bestFit="1" customWidth="1"/>
    <col min="11543" max="11543" width="16.81640625" style="53" bestFit="1" customWidth="1"/>
    <col min="11544" max="11544" width="14.90625" style="53" customWidth="1"/>
    <col min="11545" max="11545" width="11.08984375" style="53" customWidth="1"/>
    <col min="11546" max="11546" width="20.453125" style="53" bestFit="1" customWidth="1"/>
    <col min="11547" max="11547" width="17.90625" style="53" bestFit="1" customWidth="1"/>
    <col min="11548" max="11548" width="20.08984375" style="53" bestFit="1" customWidth="1"/>
    <col min="11549" max="11781" width="9.90625" style="53"/>
    <col min="11782" max="11782" width="7.08984375" style="53" customWidth="1"/>
    <col min="11783" max="11785" width="19.90625" style="53" customWidth="1"/>
    <col min="11786" max="11788" width="13.453125" style="53" customWidth="1"/>
    <col min="11789" max="11789" width="13.90625" style="53" customWidth="1"/>
    <col min="11790" max="11790" width="28.08984375" style="53" customWidth="1"/>
    <col min="11791" max="11791" width="19.08984375" style="53" customWidth="1"/>
    <col min="11792" max="11792" width="25.08984375" style="53" customWidth="1"/>
    <col min="11793" max="11793" width="13.90625" style="53" customWidth="1"/>
    <col min="11794" max="11795" width="0" style="53" hidden="1" customWidth="1"/>
    <col min="11796" max="11796" width="12.36328125" style="53" bestFit="1" customWidth="1"/>
    <col min="11797" max="11797" width="14.453125" style="53" customWidth="1"/>
    <col min="11798" max="11798" width="14.453125" style="53" bestFit="1" customWidth="1"/>
    <col min="11799" max="11799" width="16.81640625" style="53" bestFit="1" customWidth="1"/>
    <col min="11800" max="11800" width="14.90625" style="53" customWidth="1"/>
    <col min="11801" max="11801" width="11.08984375" style="53" customWidth="1"/>
    <col min="11802" max="11802" width="20.453125" style="53" bestFit="1" customWidth="1"/>
    <col min="11803" max="11803" width="17.90625" style="53" bestFit="1" customWidth="1"/>
    <col min="11804" max="11804" width="20.08984375" style="53" bestFit="1" customWidth="1"/>
    <col min="11805" max="12037" width="9.90625" style="53"/>
    <col min="12038" max="12038" width="7.08984375" style="53" customWidth="1"/>
    <col min="12039" max="12041" width="19.90625" style="53" customWidth="1"/>
    <col min="12042" max="12044" width="13.453125" style="53" customWidth="1"/>
    <col min="12045" max="12045" width="13.90625" style="53" customWidth="1"/>
    <col min="12046" max="12046" width="28.08984375" style="53" customWidth="1"/>
    <col min="12047" max="12047" width="19.08984375" style="53" customWidth="1"/>
    <col min="12048" max="12048" width="25.08984375" style="53" customWidth="1"/>
    <col min="12049" max="12049" width="13.90625" style="53" customWidth="1"/>
    <col min="12050" max="12051" width="0" style="53" hidden="1" customWidth="1"/>
    <col min="12052" max="12052" width="12.36328125" style="53" bestFit="1" customWidth="1"/>
    <col min="12053" max="12053" width="14.453125" style="53" customWidth="1"/>
    <col min="12054" max="12054" width="14.453125" style="53" bestFit="1" customWidth="1"/>
    <col min="12055" max="12055" width="16.81640625" style="53" bestFit="1" customWidth="1"/>
    <col min="12056" max="12056" width="14.90625" style="53" customWidth="1"/>
    <col min="12057" max="12057" width="11.08984375" style="53" customWidth="1"/>
    <col min="12058" max="12058" width="20.453125" style="53" bestFit="1" customWidth="1"/>
    <col min="12059" max="12059" width="17.90625" style="53" bestFit="1" customWidth="1"/>
    <col min="12060" max="12060" width="20.08984375" style="53" bestFit="1" customWidth="1"/>
    <col min="12061" max="12293" width="9.90625" style="53"/>
    <col min="12294" max="12294" width="7.08984375" style="53" customWidth="1"/>
    <col min="12295" max="12297" width="19.90625" style="53" customWidth="1"/>
    <col min="12298" max="12300" width="13.453125" style="53" customWidth="1"/>
    <col min="12301" max="12301" width="13.90625" style="53" customWidth="1"/>
    <col min="12302" max="12302" width="28.08984375" style="53" customWidth="1"/>
    <col min="12303" max="12303" width="19.08984375" style="53" customWidth="1"/>
    <col min="12304" max="12304" width="25.08984375" style="53" customWidth="1"/>
    <col min="12305" max="12305" width="13.90625" style="53" customWidth="1"/>
    <col min="12306" max="12307" width="0" style="53" hidden="1" customWidth="1"/>
    <col min="12308" max="12308" width="12.36328125" style="53" bestFit="1" customWidth="1"/>
    <col min="12309" max="12309" width="14.453125" style="53" customWidth="1"/>
    <col min="12310" max="12310" width="14.453125" style="53" bestFit="1" customWidth="1"/>
    <col min="12311" max="12311" width="16.81640625" style="53" bestFit="1" customWidth="1"/>
    <col min="12312" max="12312" width="14.90625" style="53" customWidth="1"/>
    <col min="12313" max="12313" width="11.08984375" style="53" customWidth="1"/>
    <col min="12314" max="12314" width="20.453125" style="53" bestFit="1" customWidth="1"/>
    <col min="12315" max="12315" width="17.90625" style="53" bestFit="1" customWidth="1"/>
    <col min="12316" max="12316" width="20.08984375" style="53" bestFit="1" customWidth="1"/>
    <col min="12317" max="12549" width="9.90625" style="53"/>
    <col min="12550" max="12550" width="7.08984375" style="53" customWidth="1"/>
    <col min="12551" max="12553" width="19.90625" style="53" customWidth="1"/>
    <col min="12554" max="12556" width="13.453125" style="53" customWidth="1"/>
    <col min="12557" max="12557" width="13.90625" style="53" customWidth="1"/>
    <col min="12558" max="12558" width="28.08984375" style="53" customWidth="1"/>
    <col min="12559" max="12559" width="19.08984375" style="53" customWidth="1"/>
    <col min="12560" max="12560" width="25.08984375" style="53" customWidth="1"/>
    <col min="12561" max="12561" width="13.90625" style="53" customWidth="1"/>
    <col min="12562" max="12563" width="0" style="53" hidden="1" customWidth="1"/>
    <col min="12564" max="12564" width="12.36328125" style="53" bestFit="1" customWidth="1"/>
    <col min="12565" max="12565" width="14.453125" style="53" customWidth="1"/>
    <col min="12566" max="12566" width="14.453125" style="53" bestFit="1" customWidth="1"/>
    <col min="12567" max="12567" width="16.81640625" style="53" bestFit="1" customWidth="1"/>
    <col min="12568" max="12568" width="14.90625" style="53" customWidth="1"/>
    <col min="12569" max="12569" width="11.08984375" style="53" customWidth="1"/>
    <col min="12570" max="12570" width="20.453125" style="53" bestFit="1" customWidth="1"/>
    <col min="12571" max="12571" width="17.90625" style="53" bestFit="1" customWidth="1"/>
    <col min="12572" max="12572" width="20.08984375" style="53" bestFit="1" customWidth="1"/>
    <col min="12573" max="12805" width="9.90625" style="53"/>
    <col min="12806" max="12806" width="7.08984375" style="53" customWidth="1"/>
    <col min="12807" max="12809" width="19.90625" style="53" customWidth="1"/>
    <col min="12810" max="12812" width="13.453125" style="53" customWidth="1"/>
    <col min="12813" max="12813" width="13.90625" style="53" customWidth="1"/>
    <col min="12814" max="12814" width="28.08984375" style="53" customWidth="1"/>
    <col min="12815" max="12815" width="19.08984375" style="53" customWidth="1"/>
    <col min="12816" max="12816" width="25.08984375" style="53" customWidth="1"/>
    <col min="12817" max="12817" width="13.90625" style="53" customWidth="1"/>
    <col min="12818" max="12819" width="0" style="53" hidden="1" customWidth="1"/>
    <col min="12820" max="12820" width="12.36328125" style="53" bestFit="1" customWidth="1"/>
    <col min="12821" max="12821" width="14.453125" style="53" customWidth="1"/>
    <col min="12822" max="12822" width="14.453125" style="53" bestFit="1" customWidth="1"/>
    <col min="12823" max="12823" width="16.81640625" style="53" bestFit="1" customWidth="1"/>
    <col min="12824" max="12824" width="14.90625" style="53" customWidth="1"/>
    <col min="12825" max="12825" width="11.08984375" style="53" customWidth="1"/>
    <col min="12826" max="12826" width="20.453125" style="53" bestFit="1" customWidth="1"/>
    <col min="12827" max="12827" width="17.90625" style="53" bestFit="1" customWidth="1"/>
    <col min="12828" max="12828" width="20.08984375" style="53" bestFit="1" customWidth="1"/>
    <col min="12829" max="13061" width="9.90625" style="53"/>
    <col min="13062" max="13062" width="7.08984375" style="53" customWidth="1"/>
    <col min="13063" max="13065" width="19.90625" style="53" customWidth="1"/>
    <col min="13066" max="13068" width="13.453125" style="53" customWidth="1"/>
    <col min="13069" max="13069" width="13.90625" style="53" customWidth="1"/>
    <col min="13070" max="13070" width="28.08984375" style="53" customWidth="1"/>
    <col min="13071" max="13071" width="19.08984375" style="53" customWidth="1"/>
    <col min="13072" max="13072" width="25.08984375" style="53" customWidth="1"/>
    <col min="13073" max="13073" width="13.90625" style="53" customWidth="1"/>
    <col min="13074" max="13075" width="0" style="53" hidden="1" customWidth="1"/>
    <col min="13076" max="13076" width="12.36328125" style="53" bestFit="1" customWidth="1"/>
    <col min="13077" max="13077" width="14.453125" style="53" customWidth="1"/>
    <col min="13078" max="13078" width="14.453125" style="53" bestFit="1" customWidth="1"/>
    <col min="13079" max="13079" width="16.81640625" style="53" bestFit="1" customWidth="1"/>
    <col min="13080" max="13080" width="14.90625" style="53" customWidth="1"/>
    <col min="13081" max="13081" width="11.08984375" style="53" customWidth="1"/>
    <col min="13082" max="13082" width="20.453125" style="53" bestFit="1" customWidth="1"/>
    <col min="13083" max="13083" width="17.90625" style="53" bestFit="1" customWidth="1"/>
    <col min="13084" max="13084" width="20.08984375" style="53" bestFit="1" customWidth="1"/>
    <col min="13085" max="13317" width="9.90625" style="53"/>
    <col min="13318" max="13318" width="7.08984375" style="53" customWidth="1"/>
    <col min="13319" max="13321" width="19.90625" style="53" customWidth="1"/>
    <col min="13322" max="13324" width="13.453125" style="53" customWidth="1"/>
    <col min="13325" max="13325" width="13.90625" style="53" customWidth="1"/>
    <col min="13326" max="13326" width="28.08984375" style="53" customWidth="1"/>
    <col min="13327" max="13327" width="19.08984375" style="53" customWidth="1"/>
    <col min="13328" max="13328" width="25.08984375" style="53" customWidth="1"/>
    <col min="13329" max="13329" width="13.90625" style="53" customWidth="1"/>
    <col min="13330" max="13331" width="0" style="53" hidden="1" customWidth="1"/>
    <col min="13332" max="13332" width="12.36328125" style="53" bestFit="1" customWidth="1"/>
    <col min="13333" max="13333" width="14.453125" style="53" customWidth="1"/>
    <col min="13334" max="13334" width="14.453125" style="53" bestFit="1" customWidth="1"/>
    <col min="13335" max="13335" width="16.81640625" style="53" bestFit="1" customWidth="1"/>
    <col min="13336" max="13336" width="14.90625" style="53" customWidth="1"/>
    <col min="13337" max="13337" width="11.08984375" style="53" customWidth="1"/>
    <col min="13338" max="13338" width="20.453125" style="53" bestFit="1" customWidth="1"/>
    <col min="13339" max="13339" width="17.90625" style="53" bestFit="1" customWidth="1"/>
    <col min="13340" max="13340" width="20.08984375" style="53" bestFit="1" customWidth="1"/>
    <col min="13341" max="13573" width="9.90625" style="53"/>
    <col min="13574" max="13574" width="7.08984375" style="53" customWidth="1"/>
    <col min="13575" max="13577" width="19.90625" style="53" customWidth="1"/>
    <col min="13578" max="13580" width="13.453125" style="53" customWidth="1"/>
    <col min="13581" max="13581" width="13.90625" style="53" customWidth="1"/>
    <col min="13582" max="13582" width="28.08984375" style="53" customWidth="1"/>
    <col min="13583" max="13583" width="19.08984375" style="53" customWidth="1"/>
    <col min="13584" max="13584" width="25.08984375" style="53" customWidth="1"/>
    <col min="13585" max="13585" width="13.90625" style="53" customWidth="1"/>
    <col min="13586" max="13587" width="0" style="53" hidden="1" customWidth="1"/>
    <col min="13588" max="13588" width="12.36328125" style="53" bestFit="1" customWidth="1"/>
    <col min="13589" max="13589" width="14.453125" style="53" customWidth="1"/>
    <col min="13590" max="13590" width="14.453125" style="53" bestFit="1" customWidth="1"/>
    <col min="13591" max="13591" width="16.81640625" style="53" bestFit="1" customWidth="1"/>
    <col min="13592" max="13592" width="14.90625" style="53" customWidth="1"/>
    <col min="13593" max="13593" width="11.08984375" style="53" customWidth="1"/>
    <col min="13594" max="13594" width="20.453125" style="53" bestFit="1" customWidth="1"/>
    <col min="13595" max="13595" width="17.90625" style="53" bestFit="1" customWidth="1"/>
    <col min="13596" max="13596" width="20.08984375" style="53" bestFit="1" customWidth="1"/>
    <col min="13597" max="13829" width="9.90625" style="53"/>
    <col min="13830" max="13830" width="7.08984375" style="53" customWidth="1"/>
    <col min="13831" max="13833" width="19.90625" style="53" customWidth="1"/>
    <col min="13834" max="13836" width="13.453125" style="53" customWidth="1"/>
    <col min="13837" max="13837" width="13.90625" style="53" customWidth="1"/>
    <col min="13838" max="13838" width="28.08984375" style="53" customWidth="1"/>
    <col min="13839" max="13839" width="19.08984375" style="53" customWidth="1"/>
    <col min="13840" max="13840" width="25.08984375" style="53" customWidth="1"/>
    <col min="13841" max="13841" width="13.90625" style="53" customWidth="1"/>
    <col min="13842" max="13843" width="0" style="53" hidden="1" customWidth="1"/>
    <col min="13844" max="13844" width="12.36328125" style="53" bestFit="1" customWidth="1"/>
    <col min="13845" max="13845" width="14.453125" style="53" customWidth="1"/>
    <col min="13846" max="13846" width="14.453125" style="53" bestFit="1" customWidth="1"/>
    <col min="13847" max="13847" width="16.81640625" style="53" bestFit="1" customWidth="1"/>
    <col min="13848" max="13848" width="14.90625" style="53" customWidth="1"/>
    <col min="13849" max="13849" width="11.08984375" style="53" customWidth="1"/>
    <col min="13850" max="13850" width="20.453125" style="53" bestFit="1" customWidth="1"/>
    <col min="13851" max="13851" width="17.90625" style="53" bestFit="1" customWidth="1"/>
    <col min="13852" max="13852" width="20.08984375" style="53" bestFit="1" customWidth="1"/>
    <col min="13853" max="14085" width="9.90625" style="53"/>
    <col min="14086" max="14086" width="7.08984375" style="53" customWidth="1"/>
    <col min="14087" max="14089" width="19.90625" style="53" customWidth="1"/>
    <col min="14090" max="14092" width="13.453125" style="53" customWidth="1"/>
    <col min="14093" max="14093" width="13.90625" style="53" customWidth="1"/>
    <col min="14094" max="14094" width="28.08984375" style="53" customWidth="1"/>
    <col min="14095" max="14095" width="19.08984375" style="53" customWidth="1"/>
    <col min="14096" max="14096" width="25.08984375" style="53" customWidth="1"/>
    <col min="14097" max="14097" width="13.90625" style="53" customWidth="1"/>
    <col min="14098" max="14099" width="0" style="53" hidden="1" customWidth="1"/>
    <col min="14100" max="14100" width="12.36328125" style="53" bestFit="1" customWidth="1"/>
    <col min="14101" max="14101" width="14.453125" style="53" customWidth="1"/>
    <col min="14102" max="14102" width="14.453125" style="53" bestFit="1" customWidth="1"/>
    <col min="14103" max="14103" width="16.81640625" style="53" bestFit="1" customWidth="1"/>
    <col min="14104" max="14104" width="14.90625" style="53" customWidth="1"/>
    <col min="14105" max="14105" width="11.08984375" style="53" customWidth="1"/>
    <col min="14106" max="14106" width="20.453125" style="53" bestFit="1" customWidth="1"/>
    <col min="14107" max="14107" width="17.90625" style="53" bestFit="1" customWidth="1"/>
    <col min="14108" max="14108" width="20.08984375" style="53" bestFit="1" customWidth="1"/>
    <col min="14109" max="14341" width="9.90625" style="53"/>
    <col min="14342" max="14342" width="7.08984375" style="53" customWidth="1"/>
    <col min="14343" max="14345" width="19.90625" style="53" customWidth="1"/>
    <col min="14346" max="14348" width="13.453125" style="53" customWidth="1"/>
    <col min="14349" max="14349" width="13.90625" style="53" customWidth="1"/>
    <col min="14350" max="14350" width="28.08984375" style="53" customWidth="1"/>
    <col min="14351" max="14351" width="19.08984375" style="53" customWidth="1"/>
    <col min="14352" max="14352" width="25.08984375" style="53" customWidth="1"/>
    <col min="14353" max="14353" width="13.90625" style="53" customWidth="1"/>
    <col min="14354" max="14355" width="0" style="53" hidden="1" customWidth="1"/>
    <col min="14356" max="14356" width="12.36328125" style="53" bestFit="1" customWidth="1"/>
    <col min="14357" max="14357" width="14.453125" style="53" customWidth="1"/>
    <col min="14358" max="14358" width="14.453125" style="53" bestFit="1" customWidth="1"/>
    <col min="14359" max="14359" width="16.81640625" style="53" bestFit="1" customWidth="1"/>
    <col min="14360" max="14360" width="14.90625" style="53" customWidth="1"/>
    <col min="14361" max="14361" width="11.08984375" style="53" customWidth="1"/>
    <col min="14362" max="14362" width="20.453125" style="53" bestFit="1" customWidth="1"/>
    <col min="14363" max="14363" width="17.90625" style="53" bestFit="1" customWidth="1"/>
    <col min="14364" max="14364" width="20.08984375" style="53" bestFit="1" customWidth="1"/>
    <col min="14365" max="14597" width="9.90625" style="53"/>
    <col min="14598" max="14598" width="7.08984375" style="53" customWidth="1"/>
    <col min="14599" max="14601" width="19.90625" style="53" customWidth="1"/>
    <col min="14602" max="14604" width="13.453125" style="53" customWidth="1"/>
    <col min="14605" max="14605" width="13.90625" style="53" customWidth="1"/>
    <col min="14606" max="14606" width="28.08984375" style="53" customWidth="1"/>
    <col min="14607" max="14607" width="19.08984375" style="53" customWidth="1"/>
    <col min="14608" max="14608" width="25.08984375" style="53" customWidth="1"/>
    <col min="14609" max="14609" width="13.90625" style="53" customWidth="1"/>
    <col min="14610" max="14611" width="0" style="53" hidden="1" customWidth="1"/>
    <col min="14612" max="14612" width="12.36328125" style="53" bestFit="1" customWidth="1"/>
    <col min="14613" max="14613" width="14.453125" style="53" customWidth="1"/>
    <col min="14614" max="14614" width="14.453125" style="53" bestFit="1" customWidth="1"/>
    <col min="14615" max="14615" width="16.81640625" style="53" bestFit="1" customWidth="1"/>
    <col min="14616" max="14616" width="14.90625" style="53" customWidth="1"/>
    <col min="14617" max="14617" width="11.08984375" style="53" customWidth="1"/>
    <col min="14618" max="14618" width="20.453125" style="53" bestFit="1" customWidth="1"/>
    <col min="14619" max="14619" width="17.90625" style="53" bestFit="1" customWidth="1"/>
    <col min="14620" max="14620" width="20.08984375" style="53" bestFit="1" customWidth="1"/>
    <col min="14621" max="14853" width="9.90625" style="53"/>
    <col min="14854" max="14854" width="7.08984375" style="53" customWidth="1"/>
    <col min="14855" max="14857" width="19.90625" style="53" customWidth="1"/>
    <col min="14858" max="14860" width="13.453125" style="53" customWidth="1"/>
    <col min="14861" max="14861" width="13.90625" style="53" customWidth="1"/>
    <col min="14862" max="14862" width="28.08984375" style="53" customWidth="1"/>
    <col min="14863" max="14863" width="19.08984375" style="53" customWidth="1"/>
    <col min="14864" max="14864" width="25.08984375" style="53" customWidth="1"/>
    <col min="14865" max="14865" width="13.90625" style="53" customWidth="1"/>
    <col min="14866" max="14867" width="0" style="53" hidden="1" customWidth="1"/>
    <col min="14868" max="14868" width="12.36328125" style="53" bestFit="1" customWidth="1"/>
    <col min="14869" max="14869" width="14.453125" style="53" customWidth="1"/>
    <col min="14870" max="14870" width="14.453125" style="53" bestFit="1" customWidth="1"/>
    <col min="14871" max="14871" width="16.81640625" style="53" bestFit="1" customWidth="1"/>
    <col min="14872" max="14872" width="14.90625" style="53" customWidth="1"/>
    <col min="14873" max="14873" width="11.08984375" style="53" customWidth="1"/>
    <col min="14874" max="14874" width="20.453125" style="53" bestFit="1" customWidth="1"/>
    <col min="14875" max="14875" width="17.90625" style="53" bestFit="1" customWidth="1"/>
    <col min="14876" max="14876" width="20.08984375" style="53" bestFit="1" customWidth="1"/>
    <col min="14877" max="15109" width="9.90625" style="53"/>
    <col min="15110" max="15110" width="7.08984375" style="53" customWidth="1"/>
    <col min="15111" max="15113" width="19.90625" style="53" customWidth="1"/>
    <col min="15114" max="15116" width="13.453125" style="53" customWidth="1"/>
    <col min="15117" max="15117" width="13.90625" style="53" customWidth="1"/>
    <col min="15118" max="15118" width="28.08984375" style="53" customWidth="1"/>
    <col min="15119" max="15119" width="19.08984375" style="53" customWidth="1"/>
    <col min="15120" max="15120" width="25.08984375" style="53" customWidth="1"/>
    <col min="15121" max="15121" width="13.90625" style="53" customWidth="1"/>
    <col min="15122" max="15123" width="0" style="53" hidden="1" customWidth="1"/>
    <col min="15124" max="15124" width="12.36328125" style="53" bestFit="1" customWidth="1"/>
    <col min="15125" max="15125" width="14.453125" style="53" customWidth="1"/>
    <col min="15126" max="15126" width="14.453125" style="53" bestFit="1" customWidth="1"/>
    <col min="15127" max="15127" width="16.81640625" style="53" bestFit="1" customWidth="1"/>
    <col min="15128" max="15128" width="14.90625" style="53" customWidth="1"/>
    <col min="15129" max="15129" width="11.08984375" style="53" customWidth="1"/>
    <col min="15130" max="15130" width="20.453125" style="53" bestFit="1" customWidth="1"/>
    <col min="15131" max="15131" width="17.90625" style="53" bestFit="1" customWidth="1"/>
    <col min="15132" max="15132" width="20.08984375" style="53" bestFit="1" customWidth="1"/>
    <col min="15133" max="15365" width="9.90625" style="53"/>
    <col min="15366" max="15366" width="7.08984375" style="53" customWidth="1"/>
    <col min="15367" max="15369" width="19.90625" style="53" customWidth="1"/>
    <col min="15370" max="15372" width="13.453125" style="53" customWidth="1"/>
    <col min="15373" max="15373" width="13.90625" style="53" customWidth="1"/>
    <col min="15374" max="15374" width="28.08984375" style="53" customWidth="1"/>
    <col min="15375" max="15375" width="19.08984375" style="53" customWidth="1"/>
    <col min="15376" max="15376" width="25.08984375" style="53" customWidth="1"/>
    <col min="15377" max="15377" width="13.90625" style="53" customWidth="1"/>
    <col min="15378" max="15379" width="0" style="53" hidden="1" customWidth="1"/>
    <col min="15380" max="15380" width="12.36328125" style="53" bestFit="1" customWidth="1"/>
    <col min="15381" max="15381" width="14.453125" style="53" customWidth="1"/>
    <col min="15382" max="15382" width="14.453125" style="53" bestFit="1" customWidth="1"/>
    <col min="15383" max="15383" width="16.81640625" style="53" bestFit="1" customWidth="1"/>
    <col min="15384" max="15384" width="14.90625" style="53" customWidth="1"/>
    <col min="15385" max="15385" width="11.08984375" style="53" customWidth="1"/>
    <col min="15386" max="15386" width="20.453125" style="53" bestFit="1" customWidth="1"/>
    <col min="15387" max="15387" width="17.90625" style="53" bestFit="1" customWidth="1"/>
    <col min="15388" max="15388" width="20.08984375" style="53" bestFit="1" customWidth="1"/>
    <col min="15389" max="15621" width="9.90625" style="53"/>
    <col min="15622" max="15622" width="7.08984375" style="53" customWidth="1"/>
    <col min="15623" max="15625" width="19.90625" style="53" customWidth="1"/>
    <col min="15626" max="15628" width="13.453125" style="53" customWidth="1"/>
    <col min="15629" max="15629" width="13.90625" style="53" customWidth="1"/>
    <col min="15630" max="15630" width="28.08984375" style="53" customWidth="1"/>
    <col min="15631" max="15631" width="19.08984375" style="53" customWidth="1"/>
    <col min="15632" max="15632" width="25.08984375" style="53" customWidth="1"/>
    <col min="15633" max="15633" width="13.90625" style="53" customWidth="1"/>
    <col min="15634" max="15635" width="0" style="53" hidden="1" customWidth="1"/>
    <col min="15636" max="15636" width="12.36328125" style="53" bestFit="1" customWidth="1"/>
    <col min="15637" max="15637" width="14.453125" style="53" customWidth="1"/>
    <col min="15638" max="15638" width="14.453125" style="53" bestFit="1" customWidth="1"/>
    <col min="15639" max="15639" width="16.81640625" style="53" bestFit="1" customWidth="1"/>
    <col min="15640" max="15640" width="14.90625" style="53" customWidth="1"/>
    <col min="15641" max="15641" width="11.08984375" style="53" customWidth="1"/>
    <col min="15642" max="15642" width="20.453125" style="53" bestFit="1" customWidth="1"/>
    <col min="15643" max="15643" width="17.90625" style="53" bestFit="1" customWidth="1"/>
    <col min="15644" max="15644" width="20.08984375" style="53" bestFit="1" customWidth="1"/>
    <col min="15645" max="15877" width="9.90625" style="53"/>
    <col min="15878" max="15878" width="7.08984375" style="53" customWidth="1"/>
    <col min="15879" max="15881" width="19.90625" style="53" customWidth="1"/>
    <col min="15882" max="15884" width="13.453125" style="53" customWidth="1"/>
    <col min="15885" max="15885" width="13.90625" style="53" customWidth="1"/>
    <col min="15886" max="15886" width="28.08984375" style="53" customWidth="1"/>
    <col min="15887" max="15887" width="19.08984375" style="53" customWidth="1"/>
    <col min="15888" max="15888" width="25.08984375" style="53" customWidth="1"/>
    <col min="15889" max="15889" width="13.90625" style="53" customWidth="1"/>
    <col min="15890" max="15891" width="0" style="53" hidden="1" customWidth="1"/>
    <col min="15892" max="15892" width="12.36328125" style="53" bestFit="1" customWidth="1"/>
    <col min="15893" max="15893" width="14.453125" style="53" customWidth="1"/>
    <col min="15894" max="15894" width="14.453125" style="53" bestFit="1" customWidth="1"/>
    <col min="15895" max="15895" width="16.81640625" style="53" bestFit="1" customWidth="1"/>
    <col min="15896" max="15896" width="14.90625" style="53" customWidth="1"/>
    <col min="15897" max="15897" width="11.08984375" style="53" customWidth="1"/>
    <col min="15898" max="15898" width="20.453125" style="53" bestFit="1" customWidth="1"/>
    <col min="15899" max="15899" width="17.90625" style="53" bestFit="1" customWidth="1"/>
    <col min="15900" max="15900" width="20.08984375" style="53" bestFit="1" customWidth="1"/>
    <col min="15901" max="16133" width="9.90625" style="53"/>
    <col min="16134" max="16134" width="7.08984375" style="53" customWidth="1"/>
    <col min="16135" max="16137" width="19.90625" style="53" customWidth="1"/>
    <col min="16138" max="16140" width="13.453125" style="53" customWidth="1"/>
    <col min="16141" max="16141" width="13.90625" style="53" customWidth="1"/>
    <col min="16142" max="16142" width="28.08984375" style="53" customWidth="1"/>
    <col min="16143" max="16143" width="19.08984375" style="53" customWidth="1"/>
    <col min="16144" max="16144" width="25.08984375" style="53" customWidth="1"/>
    <col min="16145" max="16145" width="13.90625" style="53" customWidth="1"/>
    <col min="16146" max="16147" width="0" style="53" hidden="1" customWidth="1"/>
    <col min="16148" max="16148" width="12.36328125" style="53" bestFit="1" customWidth="1"/>
    <col min="16149" max="16149" width="14.453125" style="53" customWidth="1"/>
    <col min="16150" max="16150" width="14.453125" style="53" bestFit="1" customWidth="1"/>
    <col min="16151" max="16151" width="16.81640625" style="53" bestFit="1" customWidth="1"/>
    <col min="16152" max="16152" width="14.90625" style="53" customWidth="1"/>
    <col min="16153" max="16153" width="11.08984375" style="53" customWidth="1"/>
    <col min="16154" max="16154" width="20.453125" style="53" bestFit="1" customWidth="1"/>
    <col min="16155" max="16155" width="17.90625" style="53" bestFit="1" customWidth="1"/>
    <col min="16156" max="16156" width="20.08984375" style="53" bestFit="1" customWidth="1"/>
    <col min="16157" max="16384" width="9.90625" style="53"/>
  </cols>
  <sheetData>
    <row r="1" spans="1:26" ht="25.5">
      <c r="A1" s="440" t="s">
        <v>41</v>
      </c>
      <c r="B1" s="441"/>
      <c r="C1" s="441"/>
      <c r="D1" s="441"/>
      <c r="E1" s="441"/>
      <c r="F1" s="441"/>
      <c r="G1" s="441"/>
      <c r="H1" s="441"/>
      <c r="I1" s="441"/>
      <c r="J1" s="441"/>
      <c r="K1" s="441"/>
      <c r="L1" s="441"/>
      <c r="M1" s="441"/>
      <c r="N1" s="441"/>
      <c r="O1" s="441"/>
      <c r="P1" s="441"/>
      <c r="Q1" s="441"/>
      <c r="R1" s="441"/>
      <c r="S1" s="441"/>
      <c r="T1" s="441"/>
      <c r="U1" s="441"/>
      <c r="V1" s="441"/>
      <c r="W1" s="158"/>
      <c r="X1" s="130"/>
      <c r="Y1" s="130"/>
    </row>
    <row r="2" spans="1:26" ht="16.5" customHeight="1">
      <c r="A2" s="442" t="s">
        <v>244</v>
      </c>
      <c r="B2" s="444" t="s">
        <v>42</v>
      </c>
      <c r="C2" s="444" t="s">
        <v>234</v>
      </c>
      <c r="D2" s="444" t="s">
        <v>236</v>
      </c>
      <c r="E2" s="444" t="s">
        <v>241</v>
      </c>
      <c r="F2" s="444" t="s">
        <v>243</v>
      </c>
      <c r="G2" s="469" t="s">
        <v>283</v>
      </c>
      <c r="H2" s="461" t="s">
        <v>238</v>
      </c>
      <c r="I2" s="87"/>
      <c r="J2" s="87"/>
      <c r="K2" s="444" t="s">
        <v>240</v>
      </c>
      <c r="L2" s="444" t="s">
        <v>43</v>
      </c>
      <c r="M2" s="448" t="s">
        <v>284</v>
      </c>
      <c r="N2" s="446" t="s">
        <v>285</v>
      </c>
      <c r="O2" s="461" t="s">
        <v>261</v>
      </c>
      <c r="P2" s="138"/>
      <c r="Q2" s="450" t="s">
        <v>44</v>
      </c>
      <c r="R2" s="451"/>
      <c r="S2" s="451"/>
      <c r="T2" s="451"/>
      <c r="U2" s="452"/>
      <c r="V2" s="453" t="s">
        <v>286</v>
      </c>
      <c r="W2" s="463" t="s">
        <v>270</v>
      </c>
      <c r="X2" s="136"/>
      <c r="Y2" s="432" t="s">
        <v>255</v>
      </c>
    </row>
    <row r="3" spans="1:26" ht="114" customHeight="1">
      <c r="A3" s="443"/>
      <c r="B3" s="445"/>
      <c r="C3" s="445"/>
      <c r="D3" s="445"/>
      <c r="E3" s="445"/>
      <c r="F3" s="445"/>
      <c r="G3" s="447"/>
      <c r="H3" s="462"/>
      <c r="I3" s="88" t="s">
        <v>287</v>
      </c>
      <c r="J3" s="89" t="s">
        <v>45</v>
      </c>
      <c r="K3" s="443"/>
      <c r="L3" s="445"/>
      <c r="M3" s="449"/>
      <c r="N3" s="447"/>
      <c r="O3" s="462"/>
      <c r="P3" s="139" t="s">
        <v>257</v>
      </c>
      <c r="Q3" s="80" t="s">
        <v>288</v>
      </c>
      <c r="R3" s="90" t="s">
        <v>251</v>
      </c>
      <c r="S3" s="90" t="s">
        <v>252</v>
      </c>
      <c r="T3" s="91" t="s">
        <v>253</v>
      </c>
      <c r="U3" s="90" t="s">
        <v>254</v>
      </c>
      <c r="V3" s="454"/>
      <c r="W3" s="464"/>
      <c r="X3" s="136" t="s">
        <v>271</v>
      </c>
      <c r="Y3" s="433"/>
    </row>
    <row r="4" spans="1:26" s="192" customFormat="1" ht="21" customHeight="1">
      <c r="A4" s="180" t="s">
        <v>46</v>
      </c>
      <c r="B4" s="181" t="s">
        <v>47</v>
      </c>
      <c r="C4" s="181"/>
      <c r="D4" s="181"/>
      <c r="E4" s="181"/>
      <c r="F4" s="181"/>
      <c r="G4" s="182">
        <f>SUM(G5:G6)</f>
        <v>5899086</v>
      </c>
      <c r="H4" s="182"/>
      <c r="I4" s="182"/>
      <c r="J4" s="182"/>
      <c r="K4" s="183"/>
      <c r="L4" s="181"/>
      <c r="M4" s="184"/>
      <c r="N4" s="185"/>
      <c r="O4" s="182"/>
      <c r="P4" s="186"/>
      <c r="Q4" s="187">
        <f>SUM(Q5:Q6)</f>
        <v>0</v>
      </c>
      <c r="R4" s="187">
        <f t="shared" ref="R4:T4" si="0">SUM(R5:R6)</f>
        <v>3847416</v>
      </c>
      <c r="S4" s="187">
        <f t="shared" si="0"/>
        <v>2051670</v>
      </c>
      <c r="T4" s="187">
        <f t="shared" si="0"/>
        <v>0</v>
      </c>
      <c r="U4" s="188">
        <f>SUM(Q4:T4)</f>
        <v>5899086</v>
      </c>
      <c r="V4" s="189"/>
      <c r="W4" s="190"/>
      <c r="X4" s="191"/>
      <c r="Y4" s="191"/>
    </row>
    <row r="5" spans="1:26" ht="26">
      <c r="A5" s="72">
        <v>1</v>
      </c>
      <c r="B5" s="94" t="s">
        <v>48</v>
      </c>
      <c r="C5" s="94" t="s">
        <v>277</v>
      </c>
      <c r="D5" s="94"/>
      <c r="E5" s="94"/>
      <c r="F5" s="94"/>
      <c r="G5" s="75">
        <v>1787898</v>
      </c>
      <c r="H5" s="75"/>
      <c r="I5" s="72"/>
      <c r="J5" s="72"/>
      <c r="K5" s="72" t="s">
        <v>49</v>
      </c>
      <c r="L5" s="94" t="s">
        <v>279</v>
      </c>
      <c r="M5" s="47"/>
      <c r="N5" s="95"/>
      <c r="O5" s="75"/>
      <c r="P5" s="137"/>
      <c r="Q5" s="95"/>
      <c r="R5" s="179"/>
      <c r="S5" s="179">
        <v>1787898</v>
      </c>
      <c r="T5" s="49"/>
      <c r="U5" s="434">
        <f>SUM(Q5:T6)</f>
        <v>5899086</v>
      </c>
      <c r="V5" s="436">
        <v>1</v>
      </c>
      <c r="W5" s="160"/>
      <c r="X5" s="132"/>
      <c r="Y5" s="132"/>
    </row>
    <row r="6" spans="1:26" ht="22.5" customHeight="1">
      <c r="A6" s="72">
        <v>2</v>
      </c>
      <c r="B6" s="94" t="s">
        <v>50</v>
      </c>
      <c r="C6" s="94" t="s">
        <v>278</v>
      </c>
      <c r="D6" s="94"/>
      <c r="E6" s="94"/>
      <c r="F6" s="94"/>
      <c r="G6" s="75">
        <v>4111188</v>
      </c>
      <c r="H6" s="75"/>
      <c r="I6" s="72"/>
      <c r="J6" s="72"/>
      <c r="K6" s="72" t="s">
        <v>49</v>
      </c>
      <c r="L6" s="94" t="s">
        <v>279</v>
      </c>
      <c r="M6" s="96"/>
      <c r="N6" s="95"/>
      <c r="O6" s="75"/>
      <c r="P6" s="137"/>
      <c r="Q6" s="95"/>
      <c r="R6" s="178">
        <v>3847416</v>
      </c>
      <c r="S6" s="178">
        <f>G6-R6</f>
        <v>263772</v>
      </c>
      <c r="T6" s="49"/>
      <c r="U6" s="435"/>
      <c r="V6" s="437"/>
      <c r="W6" s="160"/>
      <c r="X6" s="133"/>
      <c r="Y6" s="133"/>
    </row>
    <row r="7" spans="1:26" s="192" customFormat="1" ht="26">
      <c r="A7" s="180" t="s">
        <v>51</v>
      </c>
      <c r="B7" s="181" t="s">
        <v>52</v>
      </c>
      <c r="C7" s="181" t="s">
        <v>256</v>
      </c>
      <c r="D7" s="181" t="s">
        <v>282</v>
      </c>
      <c r="E7" s="181"/>
      <c r="F7" s="181"/>
      <c r="G7" s="182">
        <f>SUM(G8:G9)</f>
        <v>14651077.199999999</v>
      </c>
      <c r="H7" s="182"/>
      <c r="I7" s="182"/>
      <c r="J7" s="182"/>
      <c r="K7" s="183"/>
      <c r="L7" s="181"/>
      <c r="M7" s="184"/>
      <c r="N7" s="185"/>
      <c r="O7" s="182"/>
      <c r="P7" s="186"/>
      <c r="Q7" s="187">
        <f>SUM(Q8:Q25)</f>
        <v>338000</v>
      </c>
      <c r="R7" s="187">
        <f t="shared" ref="R7:T7" si="1">SUM(R8:R25)</f>
        <v>3481085</v>
      </c>
      <c r="S7" s="187">
        <f t="shared" si="1"/>
        <v>1528637</v>
      </c>
      <c r="T7" s="187">
        <f t="shared" si="1"/>
        <v>0</v>
      </c>
      <c r="U7" s="188">
        <f>SUM(Q7:T7)</f>
        <v>5347722</v>
      </c>
      <c r="V7" s="189"/>
      <c r="W7" s="190"/>
      <c r="X7" s="191"/>
      <c r="Y7" s="191"/>
    </row>
    <row r="8" spans="1:26" ht="18.649999999999999" customHeight="1">
      <c r="A8" s="72" t="s">
        <v>53</v>
      </c>
      <c r="B8" s="94" t="s">
        <v>54</v>
      </c>
      <c r="C8" s="94"/>
      <c r="D8" s="94"/>
      <c r="E8" s="94"/>
      <c r="F8" s="94"/>
      <c r="G8" s="75">
        <v>6335882</v>
      </c>
      <c r="H8" s="75"/>
      <c r="I8" s="75"/>
      <c r="J8" s="75"/>
      <c r="K8" s="59"/>
      <c r="L8" s="94"/>
      <c r="M8" s="47"/>
      <c r="N8" s="95"/>
      <c r="O8" s="75"/>
      <c r="P8" s="137"/>
      <c r="Q8" s="95"/>
      <c r="R8" s="49"/>
      <c r="S8" s="49"/>
      <c r="T8" s="49"/>
      <c r="U8" s="97">
        <f>SUM(Q8:T8)</f>
        <v>0</v>
      </c>
      <c r="V8" s="98"/>
      <c r="W8" s="161"/>
      <c r="X8" s="134"/>
      <c r="Y8" s="134"/>
    </row>
    <row r="9" spans="1:26" ht="19.5" customHeight="1">
      <c r="A9" s="72" t="s">
        <v>55</v>
      </c>
      <c r="B9" s="94" t="s">
        <v>56</v>
      </c>
      <c r="C9" s="94"/>
      <c r="D9" s="94"/>
      <c r="E9" s="94"/>
      <c r="F9" s="94"/>
      <c r="G9" s="75">
        <f>SUM(G10:G25)</f>
        <v>8315195.1999999993</v>
      </c>
      <c r="H9" s="75"/>
      <c r="I9" s="75"/>
      <c r="J9" s="75"/>
      <c r="K9" s="46"/>
      <c r="L9" s="94"/>
      <c r="M9" s="47"/>
      <c r="N9" s="95"/>
      <c r="O9" s="75"/>
      <c r="P9" s="137"/>
      <c r="Q9" s="95"/>
      <c r="R9" s="49"/>
      <c r="S9" s="49"/>
      <c r="T9" s="49"/>
      <c r="U9" s="97"/>
      <c r="V9" s="98"/>
      <c r="W9" s="161"/>
      <c r="X9" s="134"/>
      <c r="Y9" s="134"/>
    </row>
    <row r="10" spans="1:26" ht="20.149999999999999" customHeight="1">
      <c r="A10" s="72">
        <v>1</v>
      </c>
      <c r="B10" s="94" t="s">
        <v>57</v>
      </c>
      <c r="C10" s="94"/>
      <c r="D10" s="94"/>
      <c r="E10" s="94"/>
      <c r="F10" s="94"/>
      <c r="G10" s="75">
        <v>6217</v>
      </c>
      <c r="H10" s="75"/>
      <c r="I10" s="75"/>
      <c r="J10" s="75"/>
      <c r="K10" s="46"/>
      <c r="L10" s="94"/>
      <c r="M10" s="47"/>
      <c r="N10" s="95"/>
      <c r="O10" s="75"/>
      <c r="P10" s="137"/>
      <c r="Q10" s="95"/>
      <c r="R10" s="49"/>
      <c r="S10" s="49"/>
      <c r="T10" s="49"/>
      <c r="U10" s="97">
        <f t="shared" ref="U10:U24" si="2">SUM(Q10:T10)</f>
        <v>0</v>
      </c>
      <c r="V10" s="98"/>
      <c r="W10" s="161"/>
      <c r="X10" s="134"/>
      <c r="Y10" s="134"/>
    </row>
    <row r="11" spans="1:26" ht="26">
      <c r="A11" s="72">
        <v>2</v>
      </c>
      <c r="B11" s="94" t="s">
        <v>58</v>
      </c>
      <c r="C11" s="94"/>
      <c r="D11" s="94"/>
      <c r="E11" s="94"/>
      <c r="F11" s="94"/>
      <c r="G11" s="75">
        <v>65200</v>
      </c>
      <c r="H11" s="75"/>
      <c r="I11" s="75">
        <v>65200</v>
      </c>
      <c r="J11" s="75"/>
      <c r="K11" s="46" t="s">
        <v>290</v>
      </c>
      <c r="L11" s="94" t="s">
        <v>59</v>
      </c>
      <c r="M11" s="48"/>
      <c r="N11" s="95"/>
      <c r="O11" s="75"/>
      <c r="P11" s="137" t="s">
        <v>260</v>
      </c>
      <c r="Q11" s="95"/>
      <c r="R11" s="49">
        <v>19500</v>
      </c>
      <c r="S11" s="49">
        <v>26000</v>
      </c>
      <c r="T11" s="49"/>
      <c r="U11" s="97">
        <f t="shared" si="2"/>
        <v>45500</v>
      </c>
      <c r="V11" s="98">
        <f t="shared" ref="V11:V26" si="3">U11/G11</f>
        <v>0.69785276073619629</v>
      </c>
      <c r="W11" s="161"/>
      <c r="X11" s="134"/>
      <c r="Y11" s="134"/>
      <c r="Z11" s="53" t="s">
        <v>60</v>
      </c>
    </row>
    <row r="12" spans="1:26">
      <c r="A12" s="72">
        <v>3</v>
      </c>
      <c r="B12" s="94" t="s">
        <v>313</v>
      </c>
      <c r="C12" s="94"/>
      <c r="D12" s="94"/>
      <c r="E12" s="94"/>
      <c r="F12" s="94"/>
      <c r="G12" s="75">
        <v>96733</v>
      </c>
      <c r="H12" s="75"/>
      <c r="I12" s="75">
        <v>100000</v>
      </c>
      <c r="J12" s="75"/>
      <c r="K12" s="46" t="s">
        <v>290</v>
      </c>
      <c r="L12" s="94" t="s">
        <v>62</v>
      </c>
      <c r="M12" s="47"/>
      <c r="N12" s="95"/>
      <c r="O12" s="75"/>
      <c r="P12" s="137"/>
      <c r="Q12" s="95"/>
      <c r="R12" s="49">
        <v>29000</v>
      </c>
      <c r="S12" s="49">
        <v>38000</v>
      </c>
      <c r="T12" s="49"/>
      <c r="U12" s="97">
        <f t="shared" si="2"/>
        <v>67000</v>
      </c>
      <c r="V12" s="98">
        <f t="shared" si="3"/>
        <v>0.69262816205431443</v>
      </c>
      <c r="W12" s="161"/>
      <c r="X12" s="134"/>
      <c r="Y12" s="134"/>
      <c r="Z12" s="53" t="s">
        <v>60</v>
      </c>
    </row>
    <row r="13" spans="1:26" ht="20.5" customHeight="1">
      <c r="A13" s="72">
        <v>4</v>
      </c>
      <c r="B13" s="94" t="s">
        <v>63</v>
      </c>
      <c r="C13" s="94"/>
      <c r="D13" s="94"/>
      <c r="E13" s="94"/>
      <c r="F13" s="94"/>
      <c r="G13" s="75">
        <v>56900</v>
      </c>
      <c r="H13" s="75"/>
      <c r="I13" s="75"/>
      <c r="J13" s="75"/>
      <c r="K13" s="46" t="s">
        <v>49</v>
      </c>
      <c r="L13" s="94" t="s">
        <v>65</v>
      </c>
      <c r="M13" s="47"/>
      <c r="N13" s="95"/>
      <c r="O13" s="75"/>
      <c r="P13" s="137" t="s">
        <v>263</v>
      </c>
      <c r="Q13" s="95"/>
      <c r="R13" s="49">
        <v>56900</v>
      </c>
      <c r="S13" s="49"/>
      <c r="T13" s="49"/>
      <c r="U13" s="97">
        <f t="shared" si="2"/>
        <v>56900</v>
      </c>
      <c r="V13" s="98">
        <f t="shared" si="3"/>
        <v>1</v>
      </c>
      <c r="W13" s="161"/>
      <c r="X13" s="134"/>
      <c r="Y13" s="134"/>
    </row>
    <row r="14" spans="1:26">
      <c r="A14" s="72">
        <v>5</v>
      </c>
      <c r="B14" s="94" t="s">
        <v>66</v>
      </c>
      <c r="C14" s="94"/>
      <c r="D14" s="94"/>
      <c r="E14" s="94"/>
      <c r="F14" s="94"/>
      <c r="G14" s="75">
        <v>78471</v>
      </c>
      <c r="H14" s="75"/>
      <c r="I14" s="75">
        <v>85106</v>
      </c>
      <c r="J14" s="75"/>
      <c r="K14" s="46" t="s">
        <v>290</v>
      </c>
      <c r="L14" s="94" t="s">
        <v>67</v>
      </c>
      <c r="M14" s="47"/>
      <c r="N14" s="95"/>
      <c r="O14" s="75"/>
      <c r="P14" s="137"/>
      <c r="Q14" s="95"/>
      <c r="R14" s="49">
        <v>23500</v>
      </c>
      <c r="S14" s="49">
        <v>31000</v>
      </c>
      <c r="T14" s="49"/>
      <c r="U14" s="97">
        <f t="shared" si="2"/>
        <v>54500</v>
      </c>
      <c r="V14" s="98">
        <f t="shared" si="3"/>
        <v>0.69452409170266727</v>
      </c>
      <c r="W14" s="161"/>
      <c r="X14" s="134"/>
      <c r="Y14" s="134"/>
    </row>
    <row r="15" spans="1:26" ht="26">
      <c r="A15" s="72">
        <v>6</v>
      </c>
      <c r="B15" s="94" t="s">
        <v>68</v>
      </c>
      <c r="C15" s="94"/>
      <c r="D15" s="94"/>
      <c r="E15" s="94"/>
      <c r="F15" s="94"/>
      <c r="G15" s="75">
        <v>1168500</v>
      </c>
      <c r="H15" s="75"/>
      <c r="I15" s="75">
        <v>1168500</v>
      </c>
      <c r="J15" s="75">
        <v>1168500</v>
      </c>
      <c r="K15" s="46" t="s">
        <v>239</v>
      </c>
      <c r="L15" s="94" t="s">
        <v>69</v>
      </c>
      <c r="M15" s="47"/>
      <c r="N15" s="95"/>
      <c r="O15" s="75"/>
      <c r="P15" s="137"/>
      <c r="Q15" s="95"/>
      <c r="R15" s="49">
        <v>580000</v>
      </c>
      <c r="S15" s="49">
        <v>230000</v>
      </c>
      <c r="T15" s="49"/>
      <c r="U15" s="97">
        <f>SUM(R15:S15)</f>
        <v>810000</v>
      </c>
      <c r="V15" s="98">
        <f t="shared" si="3"/>
        <v>0.69319640564826701</v>
      </c>
      <c r="W15" s="161"/>
      <c r="X15" s="134"/>
      <c r="Y15" s="134"/>
      <c r="Z15" s="53" t="s">
        <v>70</v>
      </c>
    </row>
    <row r="16" spans="1:26" ht="20.149999999999999" customHeight="1">
      <c r="A16" s="72">
        <v>7</v>
      </c>
      <c r="B16" s="60" t="s">
        <v>71</v>
      </c>
      <c r="C16" s="94"/>
      <c r="D16" s="94"/>
      <c r="E16" s="94"/>
      <c r="F16" s="94"/>
      <c r="G16" s="75">
        <v>62500</v>
      </c>
      <c r="H16" s="75"/>
      <c r="I16" s="75">
        <v>62500</v>
      </c>
      <c r="J16" s="75"/>
      <c r="K16" s="46" t="s">
        <v>290</v>
      </c>
      <c r="L16" s="60" t="s">
        <v>72</v>
      </c>
      <c r="M16" s="47"/>
      <c r="N16" s="62"/>
      <c r="O16" s="61"/>
      <c r="P16" s="99"/>
      <c r="Q16" s="62"/>
      <c r="R16" s="49">
        <v>62500</v>
      </c>
      <c r="S16" s="49"/>
      <c r="T16" s="49"/>
      <c r="U16" s="97">
        <f>SUM(Q16:T16)</f>
        <v>62500</v>
      </c>
      <c r="V16" s="98">
        <f t="shared" si="3"/>
        <v>1</v>
      </c>
      <c r="W16" s="161"/>
      <c r="X16" s="134"/>
      <c r="Y16" s="134"/>
      <c r="Z16" s="53" t="s">
        <v>73</v>
      </c>
    </row>
    <row r="17" spans="1:26" ht="27.65" customHeight="1">
      <c r="A17" s="72">
        <v>8</v>
      </c>
      <c r="B17" s="94" t="s">
        <v>74</v>
      </c>
      <c r="C17" s="94"/>
      <c r="D17" s="94"/>
      <c r="E17" s="94"/>
      <c r="F17" s="94"/>
      <c r="G17" s="75">
        <v>69679</v>
      </c>
      <c r="H17" s="75"/>
      <c r="I17" s="75">
        <v>69679</v>
      </c>
      <c r="J17" s="75"/>
      <c r="K17" s="46" t="s">
        <v>290</v>
      </c>
      <c r="L17" s="94" t="s">
        <v>69</v>
      </c>
      <c r="M17" s="47"/>
      <c r="N17" s="95"/>
      <c r="O17" s="75"/>
      <c r="P17" s="137"/>
      <c r="Q17" s="95"/>
      <c r="R17" s="49">
        <v>20000</v>
      </c>
      <c r="S17" s="49">
        <v>28000</v>
      </c>
      <c r="T17" s="49"/>
      <c r="U17" s="97">
        <f t="shared" si="2"/>
        <v>48000</v>
      </c>
      <c r="V17" s="98">
        <f t="shared" si="3"/>
        <v>0.68887326167137874</v>
      </c>
      <c r="W17" s="161"/>
      <c r="X17" s="134"/>
      <c r="Y17" s="134"/>
    </row>
    <row r="18" spans="1:26" ht="26">
      <c r="A18" s="72">
        <v>9</v>
      </c>
      <c r="B18" s="94" t="s">
        <v>76</v>
      </c>
      <c r="C18" s="94"/>
      <c r="D18" s="94"/>
      <c r="E18" s="94"/>
      <c r="F18" s="94"/>
      <c r="G18" s="75">
        <v>145000</v>
      </c>
      <c r="H18" s="75"/>
      <c r="I18" s="75">
        <v>145000</v>
      </c>
      <c r="J18" s="75"/>
      <c r="K18" s="46" t="s">
        <v>290</v>
      </c>
      <c r="L18" s="94" t="s">
        <v>77</v>
      </c>
      <c r="M18" s="99"/>
      <c r="N18" s="99"/>
      <c r="O18" s="155"/>
      <c r="P18" s="137"/>
      <c r="Q18" s="95"/>
      <c r="R18" s="49">
        <v>43500</v>
      </c>
      <c r="S18" s="49">
        <v>58000</v>
      </c>
      <c r="T18" s="49"/>
      <c r="U18" s="97">
        <f>SUM(Q18:T18)</f>
        <v>101500</v>
      </c>
      <c r="V18" s="98">
        <f t="shared" si="3"/>
        <v>0.7</v>
      </c>
      <c r="W18" s="161"/>
      <c r="X18" s="134"/>
      <c r="Y18" s="134"/>
      <c r="Z18" s="53" t="s">
        <v>60</v>
      </c>
    </row>
    <row r="19" spans="1:26" ht="19.5" customHeight="1">
      <c r="A19" s="72">
        <v>10</v>
      </c>
      <c r="B19" s="50" t="s">
        <v>79</v>
      </c>
      <c r="C19" s="51"/>
      <c r="D19" s="51"/>
      <c r="E19" s="51"/>
      <c r="F19" s="51"/>
      <c r="G19" s="75">
        <v>338000</v>
      </c>
      <c r="H19" s="75"/>
      <c r="I19" s="75">
        <v>338000</v>
      </c>
      <c r="J19" s="75"/>
      <c r="K19" s="50" t="s">
        <v>265</v>
      </c>
      <c r="L19" s="50" t="s">
        <v>80</v>
      </c>
      <c r="M19" s="47"/>
      <c r="N19" s="52"/>
      <c r="O19" s="56"/>
      <c r="P19" s="141"/>
      <c r="Q19" s="52">
        <v>338000</v>
      </c>
      <c r="R19" s="49"/>
      <c r="S19" s="49"/>
      <c r="T19" s="49"/>
      <c r="U19" s="97">
        <f>SUM(Q19:T19)</f>
        <v>338000</v>
      </c>
      <c r="V19" s="98">
        <f t="shared" si="3"/>
        <v>1</v>
      </c>
      <c r="W19" s="161"/>
      <c r="X19" s="134"/>
      <c r="Y19" s="134"/>
    </row>
    <row r="20" spans="1:26" ht="26">
      <c r="A20" s="72">
        <v>11</v>
      </c>
      <c r="B20" s="50" t="s">
        <v>81</v>
      </c>
      <c r="C20" s="51"/>
      <c r="D20" s="51"/>
      <c r="E20" s="51"/>
      <c r="F20" s="51"/>
      <c r="G20" s="75">
        <v>2535600.09</v>
      </c>
      <c r="H20" s="75"/>
      <c r="I20" s="75">
        <v>3180000</v>
      </c>
      <c r="J20" s="75"/>
      <c r="K20" s="50" t="s">
        <v>239</v>
      </c>
      <c r="L20" s="50" t="s">
        <v>82</v>
      </c>
      <c r="M20" s="47"/>
      <c r="N20" s="52"/>
      <c r="O20" s="56"/>
      <c r="P20" s="141"/>
      <c r="Q20" s="52"/>
      <c r="R20" s="49">
        <v>1260000</v>
      </c>
      <c r="S20" s="49">
        <v>500000</v>
      </c>
      <c r="T20" s="49"/>
      <c r="U20" s="97">
        <f>SUM(Q20:T20)</f>
        <v>1760000</v>
      </c>
      <c r="V20" s="98">
        <f t="shared" si="3"/>
        <v>0.69411576649691631</v>
      </c>
      <c r="W20" s="161"/>
      <c r="X20" s="134"/>
      <c r="Y20" s="134"/>
      <c r="Z20" s="53" t="s">
        <v>60</v>
      </c>
    </row>
    <row r="21" spans="1:26" ht="23.15" customHeight="1">
      <c r="A21" s="72">
        <v>12</v>
      </c>
      <c r="B21" s="50" t="s">
        <v>214</v>
      </c>
      <c r="C21" s="51"/>
      <c r="D21" s="51"/>
      <c r="E21" s="51" t="s">
        <v>84</v>
      </c>
      <c r="F21" s="51" t="s">
        <v>85</v>
      </c>
      <c r="G21" s="75">
        <v>1426000</v>
      </c>
      <c r="H21" s="75"/>
      <c r="I21" s="75">
        <v>1426000</v>
      </c>
      <c r="J21" s="75"/>
      <c r="K21" s="46" t="s">
        <v>239</v>
      </c>
      <c r="L21" s="50" t="s">
        <v>86</v>
      </c>
      <c r="M21" s="54"/>
      <c r="N21" s="52"/>
      <c r="O21" s="56"/>
      <c r="P21" s="141"/>
      <c r="Q21" s="52"/>
      <c r="R21" s="49">
        <v>710000</v>
      </c>
      <c r="S21" s="49"/>
      <c r="T21" s="49"/>
      <c r="U21" s="97">
        <f>SUM(Q21:T21)</f>
        <v>710000</v>
      </c>
      <c r="V21" s="98">
        <f t="shared" si="3"/>
        <v>0.49789621318373073</v>
      </c>
      <c r="W21" s="161"/>
      <c r="X21" s="134"/>
      <c r="Y21" s="134"/>
      <c r="Z21" s="53" t="s">
        <v>87</v>
      </c>
    </row>
    <row r="22" spans="1:26" ht="26">
      <c r="A22" s="72">
        <v>13</v>
      </c>
      <c r="B22" s="50" t="s">
        <v>88</v>
      </c>
      <c r="C22" s="51"/>
      <c r="D22" s="51"/>
      <c r="E22" s="51" t="s">
        <v>89</v>
      </c>
      <c r="F22" s="51" t="s">
        <v>90</v>
      </c>
      <c r="G22" s="75">
        <v>254887</v>
      </c>
      <c r="H22" s="75"/>
      <c r="I22" s="75">
        <v>254887</v>
      </c>
      <c r="J22" s="75"/>
      <c r="K22" s="50" t="s">
        <v>264</v>
      </c>
      <c r="L22" s="50" t="s">
        <v>91</v>
      </c>
      <c r="M22" s="47"/>
      <c r="N22" s="52"/>
      <c r="O22" s="56"/>
      <c r="P22" s="141"/>
      <c r="Q22" s="52"/>
      <c r="R22" s="49">
        <v>70000</v>
      </c>
      <c r="S22" s="49">
        <v>100000</v>
      </c>
      <c r="T22" s="49"/>
      <c r="U22" s="97">
        <f t="shared" si="2"/>
        <v>170000</v>
      </c>
      <c r="V22" s="98">
        <f t="shared" si="3"/>
        <v>0.66696222247505754</v>
      </c>
      <c r="W22" s="161"/>
      <c r="X22" s="134"/>
      <c r="Y22" s="134"/>
    </row>
    <row r="23" spans="1:26" ht="26">
      <c r="A23" s="72">
        <v>14</v>
      </c>
      <c r="B23" s="50" t="s">
        <v>92</v>
      </c>
      <c r="C23" s="51"/>
      <c r="D23" s="51"/>
      <c r="E23" s="51"/>
      <c r="F23" s="51"/>
      <c r="G23" s="75">
        <v>116185.8</v>
      </c>
      <c r="H23" s="75"/>
      <c r="I23" s="75">
        <v>138000</v>
      </c>
      <c r="J23" s="75"/>
      <c r="K23" s="46" t="s">
        <v>291</v>
      </c>
      <c r="L23" s="50" t="s">
        <v>93</v>
      </c>
      <c r="M23" s="47"/>
      <c r="N23" s="52"/>
      <c r="O23" s="56"/>
      <c r="P23" s="141"/>
      <c r="Q23" s="52"/>
      <c r="R23" s="49">
        <v>116185</v>
      </c>
      <c r="S23" s="49"/>
      <c r="T23" s="49"/>
      <c r="U23" s="97">
        <f t="shared" si="2"/>
        <v>116185</v>
      </c>
      <c r="V23" s="98">
        <f t="shared" si="3"/>
        <v>0.99999311447698425</v>
      </c>
      <c r="W23" s="161"/>
      <c r="X23" s="134"/>
      <c r="Y23" s="134"/>
      <c r="Z23" s="53" t="s">
        <v>94</v>
      </c>
    </row>
    <row r="24" spans="1:26">
      <c r="A24" s="72">
        <v>15</v>
      </c>
      <c r="B24" s="60" t="s">
        <v>95</v>
      </c>
      <c r="C24" s="94"/>
      <c r="D24" s="94"/>
      <c r="E24" s="94"/>
      <c r="F24" s="94"/>
      <c r="G24" s="75">
        <v>920350.21</v>
      </c>
      <c r="H24" s="75"/>
      <c r="I24" s="75"/>
      <c r="J24" s="75"/>
      <c r="K24" s="59"/>
      <c r="L24" s="60"/>
      <c r="M24" s="47"/>
      <c r="N24" s="62"/>
      <c r="O24" s="61"/>
      <c r="P24" s="99"/>
      <c r="Q24" s="62"/>
      <c r="R24" s="49"/>
      <c r="S24" s="49"/>
      <c r="T24" s="49"/>
      <c r="U24" s="97">
        <f t="shared" si="2"/>
        <v>0</v>
      </c>
      <c r="V24" s="98">
        <f t="shared" si="3"/>
        <v>0</v>
      </c>
      <c r="W24" s="161"/>
      <c r="X24" s="134"/>
      <c r="Y24" s="134"/>
    </row>
    <row r="25" spans="1:26" ht="20.149999999999999" customHeight="1">
      <c r="A25" s="72">
        <v>16</v>
      </c>
      <c r="B25" s="50" t="s">
        <v>316</v>
      </c>
      <c r="C25" s="51"/>
      <c r="D25" s="51"/>
      <c r="E25" s="51"/>
      <c r="F25" s="51"/>
      <c r="G25" s="75">
        <v>974972.1</v>
      </c>
      <c r="H25" s="75"/>
      <c r="I25" s="75">
        <v>974972.1</v>
      </c>
      <c r="J25" s="75"/>
      <c r="K25" s="94" t="s">
        <v>267</v>
      </c>
      <c r="L25" s="50" t="s">
        <v>98</v>
      </c>
      <c r="M25" s="47"/>
      <c r="N25" s="52"/>
      <c r="O25" s="56"/>
      <c r="P25" s="141"/>
      <c r="Q25" s="52"/>
      <c r="R25" s="49">
        <v>490000</v>
      </c>
      <c r="S25" s="49">
        <v>517637</v>
      </c>
      <c r="T25" s="49"/>
      <c r="U25" s="97">
        <f>SUM(R25:S25)</f>
        <v>1007637</v>
      </c>
      <c r="V25" s="98">
        <f t="shared" si="3"/>
        <v>1.0335034202517179</v>
      </c>
      <c r="W25" s="134"/>
      <c r="X25" s="134"/>
      <c r="Y25" s="134"/>
      <c r="Z25" s="53" t="s">
        <v>99</v>
      </c>
    </row>
    <row r="26" spans="1:26" s="192" customFormat="1" ht="23.15" customHeight="1">
      <c r="A26" s="180" t="s">
        <v>100</v>
      </c>
      <c r="B26" s="181" t="s">
        <v>101</v>
      </c>
      <c r="C26" s="181" t="s">
        <v>276</v>
      </c>
      <c r="D26" s="181"/>
      <c r="E26" s="181"/>
      <c r="F26" s="181"/>
      <c r="G26" s="182">
        <f>SUM(G27:G28)</f>
        <v>6796130.5599999996</v>
      </c>
      <c r="H26" s="182"/>
      <c r="I26" s="182"/>
      <c r="J26" s="182"/>
      <c r="K26" s="183"/>
      <c r="L26" s="181"/>
      <c r="M26" s="184"/>
      <c r="N26" s="185"/>
      <c r="O26" s="182"/>
      <c r="P26" s="186"/>
      <c r="Q26" s="187">
        <f>SUM(Q27:Q43)</f>
        <v>0</v>
      </c>
      <c r="R26" s="187">
        <f t="shared" ref="R26:T26" si="4">SUM(R27:R43)</f>
        <v>1860000</v>
      </c>
      <c r="S26" s="187">
        <f t="shared" si="4"/>
        <v>2910000</v>
      </c>
      <c r="T26" s="187">
        <f t="shared" si="4"/>
        <v>0</v>
      </c>
      <c r="U26" s="188">
        <f>SUM(R26:T26)</f>
        <v>4770000</v>
      </c>
      <c r="V26" s="193">
        <f t="shared" si="3"/>
        <v>0.70186997702410236</v>
      </c>
      <c r="W26" s="194"/>
      <c r="X26" s="195"/>
      <c r="Y26" s="195"/>
    </row>
    <row r="27" spans="1:26" s="84" customFormat="1" ht="23.15" customHeight="1">
      <c r="A27" s="78" t="s">
        <v>53</v>
      </c>
      <c r="B27" s="60" t="s">
        <v>54</v>
      </c>
      <c r="C27" s="60"/>
      <c r="D27" s="60"/>
      <c r="E27" s="60"/>
      <c r="F27" s="60"/>
      <c r="G27" s="61">
        <v>197946</v>
      </c>
      <c r="H27" s="61"/>
      <c r="I27" s="61"/>
      <c r="J27" s="61"/>
      <c r="K27" s="81"/>
      <c r="L27" s="79"/>
      <c r="M27" s="92"/>
      <c r="N27" s="82"/>
      <c r="O27" s="80"/>
      <c r="P27" s="140"/>
      <c r="Q27" s="83"/>
      <c r="R27" s="83"/>
      <c r="S27" s="83"/>
      <c r="T27" s="83"/>
      <c r="U27" s="85"/>
      <c r="V27" s="98"/>
      <c r="W27" s="161"/>
      <c r="X27" s="134"/>
      <c r="Y27" s="134"/>
    </row>
    <row r="28" spans="1:26" s="84" customFormat="1" ht="20.5" customHeight="1">
      <c r="A28" s="78" t="s">
        <v>55</v>
      </c>
      <c r="B28" s="60" t="s">
        <v>105</v>
      </c>
      <c r="C28" s="60"/>
      <c r="D28" s="60"/>
      <c r="E28" s="60"/>
      <c r="F28" s="60"/>
      <c r="G28" s="80">
        <f>SUM(G29:G43)</f>
        <v>6598184.5599999996</v>
      </c>
      <c r="H28" s="80"/>
      <c r="I28" s="80"/>
      <c r="J28" s="80"/>
      <c r="K28" s="81"/>
      <c r="L28" s="79"/>
      <c r="M28" s="92"/>
      <c r="N28" s="82"/>
      <c r="O28" s="80"/>
      <c r="P28" s="140"/>
      <c r="Q28" s="83"/>
      <c r="R28" s="83"/>
      <c r="S28" s="83"/>
      <c r="T28" s="83"/>
      <c r="U28" s="85"/>
      <c r="V28" s="98"/>
      <c r="W28" s="161"/>
      <c r="X28" s="134"/>
      <c r="Y28" s="134"/>
    </row>
    <row r="29" spans="1:26" ht="65">
      <c r="A29" s="55">
        <v>1</v>
      </c>
      <c r="B29" s="50" t="s">
        <v>106</v>
      </c>
      <c r="C29" s="50"/>
      <c r="D29" s="50"/>
      <c r="E29" s="50"/>
      <c r="F29" s="50"/>
      <c r="G29" s="56">
        <v>1308827.1399999999</v>
      </c>
      <c r="H29" s="57"/>
      <c r="I29" s="57">
        <v>1477803.68</v>
      </c>
      <c r="J29" s="57"/>
      <c r="K29" s="94" t="s">
        <v>274</v>
      </c>
      <c r="L29" s="50" t="s">
        <v>107</v>
      </c>
      <c r="M29" s="58"/>
      <c r="N29" s="52"/>
      <c r="O29" s="56"/>
      <c r="P29" s="141"/>
      <c r="Q29" s="52"/>
      <c r="R29" s="49">
        <v>1110000</v>
      </c>
      <c r="S29" s="49"/>
      <c r="T29" s="49"/>
      <c r="U29" s="97">
        <f t="shared" ref="U29:U44" si="5">SUM(R29:T29)</f>
        <v>1110000</v>
      </c>
      <c r="V29" s="98">
        <f t="shared" ref="V29:V41" si="6">U29/G29</f>
        <v>0.84808754806230569</v>
      </c>
      <c r="W29" s="161"/>
      <c r="X29" s="134"/>
      <c r="Y29" s="134"/>
      <c r="Z29" s="53" t="s">
        <v>108</v>
      </c>
    </row>
    <row r="30" spans="1:26" ht="21" customHeight="1">
      <c r="A30" s="55">
        <v>2</v>
      </c>
      <c r="B30" s="50" t="s">
        <v>109</v>
      </c>
      <c r="C30" s="50"/>
      <c r="D30" s="50"/>
      <c r="E30" s="50" t="s">
        <v>110</v>
      </c>
      <c r="F30" s="50" t="s">
        <v>111</v>
      </c>
      <c r="G30" s="56">
        <v>32039.95</v>
      </c>
      <c r="H30" s="57"/>
      <c r="I30" s="57">
        <v>32039.95</v>
      </c>
      <c r="J30" s="57"/>
      <c r="K30" s="46" t="s">
        <v>290</v>
      </c>
      <c r="L30" s="50" t="s">
        <v>112</v>
      </c>
      <c r="M30" s="58"/>
      <c r="N30" s="52"/>
      <c r="O30" s="56"/>
      <c r="P30" s="141"/>
      <c r="Q30" s="52"/>
      <c r="R30" s="49">
        <v>20000</v>
      </c>
      <c r="S30" s="49"/>
      <c r="T30" s="49"/>
      <c r="U30" s="97">
        <f t="shared" si="5"/>
        <v>20000</v>
      </c>
      <c r="V30" s="98">
        <f t="shared" si="6"/>
        <v>0.62422069947050474</v>
      </c>
      <c r="W30" s="161"/>
      <c r="X30" s="134"/>
      <c r="Y30" s="134"/>
      <c r="Z30" s="84" t="s">
        <v>113</v>
      </c>
    </row>
    <row r="31" spans="1:26" ht="21.65" customHeight="1">
      <c r="A31" s="55">
        <v>3</v>
      </c>
      <c r="B31" s="50" t="s">
        <v>114</v>
      </c>
      <c r="C31" s="50"/>
      <c r="D31" s="50"/>
      <c r="E31" s="50" t="s">
        <v>115</v>
      </c>
      <c r="F31" s="50" t="s">
        <v>116</v>
      </c>
      <c r="G31" s="56">
        <v>73783.83</v>
      </c>
      <c r="H31" s="56"/>
      <c r="I31" s="56">
        <v>73783.83</v>
      </c>
      <c r="J31" s="56"/>
      <c r="K31" s="46" t="s">
        <v>290</v>
      </c>
      <c r="L31" s="50" t="s">
        <v>117</v>
      </c>
      <c r="M31" s="58"/>
      <c r="N31" s="52"/>
      <c r="O31" s="56"/>
      <c r="P31" s="141"/>
      <c r="Q31" s="52"/>
      <c r="R31" s="49">
        <v>50000</v>
      </c>
      <c r="S31" s="49"/>
      <c r="T31" s="49"/>
      <c r="U31" s="97">
        <f t="shared" si="5"/>
        <v>50000</v>
      </c>
      <c r="V31" s="98">
        <f t="shared" si="6"/>
        <v>0.67765525319029929</v>
      </c>
      <c r="W31" s="161"/>
      <c r="X31" s="134"/>
      <c r="Y31" s="134"/>
      <c r="Z31" s="84" t="s">
        <v>113</v>
      </c>
    </row>
    <row r="32" spans="1:26" ht="18.649999999999999" customHeight="1">
      <c r="A32" s="55">
        <v>4</v>
      </c>
      <c r="B32" s="50" t="s">
        <v>118</v>
      </c>
      <c r="C32" s="77"/>
      <c r="D32" s="77"/>
      <c r="E32" s="438" t="s">
        <v>119</v>
      </c>
      <c r="F32" s="439"/>
      <c r="G32" s="56">
        <v>120291.49</v>
      </c>
      <c r="H32" s="56"/>
      <c r="I32" s="56">
        <v>120291.49</v>
      </c>
      <c r="J32" s="56"/>
      <c r="K32" s="46" t="s">
        <v>290</v>
      </c>
      <c r="L32" s="50" t="s">
        <v>120</v>
      </c>
      <c r="M32" s="58"/>
      <c r="N32" s="52"/>
      <c r="O32" s="56"/>
      <c r="P32" s="141"/>
      <c r="Q32" s="52"/>
      <c r="R32" s="49">
        <v>80000</v>
      </c>
      <c r="S32" s="49"/>
      <c r="T32" s="49"/>
      <c r="U32" s="97">
        <f t="shared" si="5"/>
        <v>80000</v>
      </c>
      <c r="V32" s="98">
        <f t="shared" si="6"/>
        <v>0.66505120187637545</v>
      </c>
      <c r="W32" s="161"/>
      <c r="X32" s="134"/>
      <c r="Y32" s="134"/>
      <c r="Z32" s="84" t="s">
        <v>113</v>
      </c>
    </row>
    <row r="33" spans="1:26" ht="28.5" customHeight="1">
      <c r="A33" s="55">
        <v>5</v>
      </c>
      <c r="B33" s="50" t="s">
        <v>122</v>
      </c>
      <c r="C33" s="50"/>
      <c r="D33" s="50"/>
      <c r="E33" s="50" t="s">
        <v>110</v>
      </c>
      <c r="F33" s="50" t="s">
        <v>111</v>
      </c>
      <c r="G33" s="56">
        <v>101629.15</v>
      </c>
      <c r="H33" s="56"/>
      <c r="I33" s="56">
        <v>101629.15</v>
      </c>
      <c r="J33" s="56"/>
      <c r="K33" s="46" t="s">
        <v>290</v>
      </c>
      <c r="L33" s="50" t="s">
        <v>112</v>
      </c>
      <c r="M33" s="58"/>
      <c r="N33" s="52"/>
      <c r="O33" s="56"/>
      <c r="P33" s="141"/>
      <c r="Q33" s="52"/>
      <c r="R33" s="49">
        <v>70000</v>
      </c>
      <c r="S33" s="49"/>
      <c r="T33" s="49"/>
      <c r="U33" s="97">
        <f t="shared" si="5"/>
        <v>70000</v>
      </c>
      <c r="V33" s="98">
        <f t="shared" si="6"/>
        <v>0.6887787608181315</v>
      </c>
      <c r="W33" s="161"/>
      <c r="X33" s="134"/>
      <c r="Y33" s="134"/>
      <c r="Z33" s="84" t="s">
        <v>126</v>
      </c>
    </row>
    <row r="34" spans="1:26" ht="25.5" customHeight="1">
      <c r="A34" s="55">
        <v>6</v>
      </c>
      <c r="B34" s="50" t="s">
        <v>127</v>
      </c>
      <c r="C34" s="50"/>
      <c r="D34" s="50"/>
      <c r="E34" s="50" t="s">
        <v>128</v>
      </c>
      <c r="F34" s="50" t="s">
        <v>129</v>
      </c>
      <c r="G34" s="56">
        <v>1535169.59</v>
      </c>
      <c r="H34" s="56"/>
      <c r="I34" s="56">
        <v>1535000</v>
      </c>
      <c r="J34" s="56"/>
      <c r="K34" s="50" t="s">
        <v>267</v>
      </c>
      <c r="L34" s="50" t="s">
        <v>130</v>
      </c>
      <c r="M34" s="47"/>
      <c r="N34" s="52"/>
      <c r="O34" s="56"/>
      <c r="P34" s="141"/>
      <c r="Q34" s="52"/>
      <c r="R34" s="49"/>
      <c r="S34" s="49">
        <v>1070000</v>
      </c>
      <c r="T34" s="49"/>
      <c r="U34" s="97">
        <f>SUM(R34:T34)</f>
        <v>1070000</v>
      </c>
      <c r="V34" s="98">
        <f t="shared" si="6"/>
        <v>0.69699139884603889</v>
      </c>
      <c r="W34" s="161"/>
      <c r="X34" s="134"/>
      <c r="Y34" s="134"/>
      <c r="Z34" s="84" t="s">
        <v>131</v>
      </c>
    </row>
    <row r="35" spans="1:26" ht="25.5" customHeight="1">
      <c r="A35" s="55">
        <v>7</v>
      </c>
      <c r="B35" s="50" t="s">
        <v>132</v>
      </c>
      <c r="C35" s="50"/>
      <c r="D35" s="50"/>
      <c r="E35" s="50" t="s">
        <v>133</v>
      </c>
      <c r="F35" s="50" t="s">
        <v>134</v>
      </c>
      <c r="G35" s="56">
        <v>1134034.56</v>
      </c>
      <c r="H35" s="56"/>
      <c r="I35" s="56">
        <v>1133732</v>
      </c>
      <c r="J35" s="56"/>
      <c r="K35" s="50" t="s">
        <v>267</v>
      </c>
      <c r="L35" s="50" t="s">
        <v>135</v>
      </c>
      <c r="M35" s="58"/>
      <c r="N35" s="52"/>
      <c r="O35" s="56"/>
      <c r="P35" s="141"/>
      <c r="Q35" s="52"/>
      <c r="R35" s="49"/>
      <c r="S35" s="49">
        <v>790000</v>
      </c>
      <c r="T35" s="49"/>
      <c r="U35" s="97">
        <f t="shared" si="5"/>
        <v>790000</v>
      </c>
      <c r="V35" s="98">
        <f t="shared" si="6"/>
        <v>0.69662779942085717</v>
      </c>
      <c r="W35" s="161"/>
      <c r="X35" s="134"/>
      <c r="Y35" s="134"/>
      <c r="Z35" s="84" t="s">
        <v>136</v>
      </c>
    </row>
    <row r="36" spans="1:26" ht="26.5" customHeight="1">
      <c r="A36" s="55">
        <v>8</v>
      </c>
      <c r="B36" s="50" t="s">
        <v>137</v>
      </c>
      <c r="C36" s="50"/>
      <c r="D36" s="50"/>
      <c r="E36" s="50"/>
      <c r="F36" s="50"/>
      <c r="G36" s="56">
        <v>128811.71</v>
      </c>
      <c r="H36" s="56"/>
      <c r="I36" s="56">
        <v>128811.71</v>
      </c>
      <c r="J36" s="56"/>
      <c r="K36" s="50" t="s">
        <v>290</v>
      </c>
      <c r="L36" s="50" t="s">
        <v>138</v>
      </c>
      <c r="M36" s="58"/>
      <c r="N36" s="52"/>
      <c r="O36" s="56"/>
      <c r="P36" s="141"/>
      <c r="Q36" s="52"/>
      <c r="R36" s="49"/>
      <c r="S36" s="49">
        <v>90000</v>
      </c>
      <c r="T36" s="49"/>
      <c r="U36" s="97">
        <f>SUM(R36:T36)</f>
        <v>90000</v>
      </c>
      <c r="V36" s="98">
        <f t="shared" si="6"/>
        <v>0.6986942413853523</v>
      </c>
      <c r="W36" s="161"/>
      <c r="X36" s="134"/>
      <c r="Y36" s="134"/>
      <c r="Z36" s="84" t="s">
        <v>139</v>
      </c>
    </row>
    <row r="37" spans="1:26" ht="26">
      <c r="A37" s="55">
        <v>9</v>
      </c>
      <c r="B37" s="50" t="s">
        <v>140</v>
      </c>
      <c r="C37" s="50"/>
      <c r="D37" s="50"/>
      <c r="E37" s="50" t="s">
        <v>141</v>
      </c>
      <c r="F37" s="50" t="s">
        <v>142</v>
      </c>
      <c r="G37" s="56">
        <v>356700.41</v>
      </c>
      <c r="H37" s="56"/>
      <c r="I37" s="56">
        <v>356700</v>
      </c>
      <c r="J37" s="56"/>
      <c r="K37" s="50" t="s">
        <v>267</v>
      </c>
      <c r="L37" s="50" t="s">
        <v>130</v>
      </c>
      <c r="M37" s="58"/>
      <c r="N37" s="52"/>
      <c r="O37" s="56"/>
      <c r="P37" s="141"/>
      <c r="Q37" s="52"/>
      <c r="R37" s="49"/>
      <c r="S37" s="49">
        <v>250000</v>
      </c>
      <c r="T37" s="49"/>
      <c r="U37" s="97">
        <f>SUM(R37:T37)</f>
        <v>250000</v>
      </c>
      <c r="V37" s="98">
        <f t="shared" si="6"/>
        <v>0.70086827206057889</v>
      </c>
      <c r="W37" s="161"/>
      <c r="X37" s="134"/>
      <c r="Y37" s="134"/>
    </row>
    <row r="38" spans="1:26" ht="25.5" customHeight="1">
      <c r="A38" s="55">
        <v>10</v>
      </c>
      <c r="B38" s="50" t="s">
        <v>143</v>
      </c>
      <c r="C38" s="50"/>
      <c r="D38" s="50"/>
      <c r="E38" s="50"/>
      <c r="F38" s="50"/>
      <c r="G38" s="56">
        <v>204478.76</v>
      </c>
      <c r="H38" s="56"/>
      <c r="I38" s="56">
        <v>204478.76</v>
      </c>
      <c r="J38" s="56"/>
      <c r="K38" s="46" t="s">
        <v>290</v>
      </c>
      <c r="L38" s="50" t="s">
        <v>144</v>
      </c>
      <c r="M38" s="58"/>
      <c r="N38" s="52"/>
      <c r="O38" s="56"/>
      <c r="P38" s="141"/>
      <c r="Q38" s="52"/>
      <c r="R38" s="49"/>
      <c r="S38" s="49">
        <v>140000</v>
      </c>
      <c r="T38" s="49"/>
      <c r="U38" s="97">
        <f>SUM(R38:T38)</f>
        <v>140000</v>
      </c>
      <c r="V38" s="98">
        <f t="shared" si="6"/>
        <v>0.68466768871250971</v>
      </c>
      <c r="W38" s="161"/>
      <c r="X38" s="134"/>
      <c r="Y38" s="134"/>
      <c r="Z38" s="84" t="s">
        <v>145</v>
      </c>
    </row>
    <row r="39" spans="1:26" ht="23.15" customHeight="1">
      <c r="A39" s="55">
        <v>11</v>
      </c>
      <c r="B39" s="50" t="s">
        <v>146</v>
      </c>
      <c r="C39" s="50"/>
      <c r="D39" s="50"/>
      <c r="E39" s="50"/>
      <c r="F39" s="50"/>
      <c r="G39" s="56">
        <v>223199.25</v>
      </c>
      <c r="H39" s="56"/>
      <c r="I39" s="56">
        <v>223199.25</v>
      </c>
      <c r="J39" s="56"/>
      <c r="K39" s="46" t="s">
        <v>290</v>
      </c>
      <c r="L39" s="50" t="s">
        <v>147</v>
      </c>
      <c r="M39" s="54"/>
      <c r="N39" s="52"/>
      <c r="O39" s="56"/>
      <c r="P39" s="141"/>
      <c r="Q39" s="52"/>
      <c r="R39" s="49"/>
      <c r="S39" s="49">
        <v>150000</v>
      </c>
      <c r="T39" s="49"/>
      <c r="U39" s="97">
        <f>SUM(Q39:T39)</f>
        <v>150000</v>
      </c>
      <c r="V39" s="98">
        <f t="shared" si="6"/>
        <v>0.67204526896931782</v>
      </c>
      <c r="W39" s="161"/>
      <c r="X39" s="134"/>
      <c r="Y39" s="134"/>
      <c r="Z39" s="84" t="s">
        <v>139</v>
      </c>
    </row>
    <row r="40" spans="1:26" ht="19" customHeight="1">
      <c r="A40" s="55">
        <v>12</v>
      </c>
      <c r="B40" s="50" t="s">
        <v>148</v>
      </c>
      <c r="C40" s="50"/>
      <c r="D40" s="50"/>
      <c r="E40" s="50" t="s">
        <v>141</v>
      </c>
      <c r="F40" s="50" t="s">
        <v>142</v>
      </c>
      <c r="G40" s="56">
        <v>437772.04</v>
      </c>
      <c r="H40" s="56"/>
      <c r="I40" s="56">
        <v>437700</v>
      </c>
      <c r="J40" s="56"/>
      <c r="K40" s="60" t="s">
        <v>267</v>
      </c>
      <c r="L40" s="50" t="s">
        <v>130</v>
      </c>
      <c r="M40" s="47"/>
      <c r="N40" s="52"/>
      <c r="O40" s="56"/>
      <c r="P40" s="141"/>
      <c r="Q40" s="52"/>
      <c r="R40" s="49"/>
      <c r="S40" s="49">
        <v>300000</v>
      </c>
      <c r="T40" s="49"/>
      <c r="U40" s="97">
        <f>SUM(R40:T40)</f>
        <v>300000</v>
      </c>
      <c r="V40" s="98">
        <f t="shared" si="6"/>
        <v>0.68528816961448702</v>
      </c>
      <c r="W40" s="161"/>
      <c r="X40" s="134"/>
      <c r="Y40" s="134"/>
    </row>
    <row r="41" spans="1:26" ht="19" customHeight="1">
      <c r="A41" s="55">
        <v>13</v>
      </c>
      <c r="B41" s="50" t="s">
        <v>149</v>
      </c>
      <c r="C41" s="50"/>
      <c r="D41" s="50"/>
      <c r="E41" s="50" t="s">
        <v>150</v>
      </c>
      <c r="F41" s="50" t="s">
        <v>151</v>
      </c>
      <c r="G41" s="56">
        <v>565883.30000000005</v>
      </c>
      <c r="H41" s="56"/>
      <c r="I41" s="56">
        <v>563900</v>
      </c>
      <c r="J41" s="56"/>
      <c r="K41" s="60" t="s">
        <v>267</v>
      </c>
      <c r="L41" s="50" t="s">
        <v>152</v>
      </c>
      <c r="M41" s="58"/>
      <c r="N41" s="52"/>
      <c r="O41" s="56"/>
      <c r="P41" s="141"/>
      <c r="Q41" s="52"/>
      <c r="R41" s="49">
        <v>280000</v>
      </c>
      <c r="S41" s="49">
        <v>120000</v>
      </c>
      <c r="T41" s="49"/>
      <c r="U41" s="97">
        <f t="shared" si="5"/>
        <v>400000</v>
      </c>
      <c r="V41" s="98">
        <f t="shared" si="6"/>
        <v>0.70685952386295892</v>
      </c>
      <c r="W41" s="161"/>
      <c r="X41" s="134"/>
      <c r="Y41" s="134"/>
      <c r="Z41" s="100" t="s">
        <v>153</v>
      </c>
    </row>
    <row r="42" spans="1:26">
      <c r="A42" s="455">
        <v>14</v>
      </c>
      <c r="B42" s="467" t="s">
        <v>154</v>
      </c>
      <c r="C42" s="73"/>
      <c r="D42" s="73"/>
      <c r="E42" s="60" t="s">
        <v>155</v>
      </c>
      <c r="F42" s="60" t="s">
        <v>156</v>
      </c>
      <c r="G42" s="459">
        <v>375563.38</v>
      </c>
      <c r="H42" s="75"/>
      <c r="I42" s="61">
        <v>279708.25</v>
      </c>
      <c r="J42" s="61"/>
      <c r="K42" s="46" t="s">
        <v>290</v>
      </c>
      <c r="L42" s="60" t="s">
        <v>157</v>
      </c>
      <c r="M42" s="47"/>
      <c r="N42" s="62"/>
      <c r="O42" s="61"/>
      <c r="P42" s="99"/>
      <c r="Q42" s="62"/>
      <c r="R42" s="49">
        <v>200000</v>
      </c>
      <c r="S42" s="49"/>
      <c r="T42" s="49"/>
      <c r="U42" s="97">
        <f t="shared" si="5"/>
        <v>200000</v>
      </c>
      <c r="V42" s="98">
        <f>U42/I42</f>
        <v>0.71503075079122624</v>
      </c>
      <c r="W42" s="161"/>
      <c r="X42" s="134"/>
      <c r="Y42" s="134"/>
      <c r="Z42" s="84" t="s">
        <v>158</v>
      </c>
    </row>
    <row r="43" spans="1:26" ht="26">
      <c r="A43" s="456"/>
      <c r="B43" s="468"/>
      <c r="C43" s="74"/>
      <c r="D43" s="74"/>
      <c r="E43" s="60" t="s">
        <v>159</v>
      </c>
      <c r="F43" s="60" t="s">
        <v>160</v>
      </c>
      <c r="G43" s="460"/>
      <c r="H43" s="76"/>
      <c r="I43" s="61">
        <v>75962.61</v>
      </c>
      <c r="J43" s="61"/>
      <c r="K43" s="46" t="s">
        <v>290</v>
      </c>
      <c r="L43" s="60" t="s">
        <v>161</v>
      </c>
      <c r="M43" s="47"/>
      <c r="N43" s="62"/>
      <c r="O43" s="61"/>
      <c r="P43" s="99"/>
      <c r="Q43" s="62"/>
      <c r="R43" s="49">
        <v>50000</v>
      </c>
      <c r="S43" s="49"/>
      <c r="T43" s="49"/>
      <c r="U43" s="97">
        <f t="shared" si="5"/>
        <v>50000</v>
      </c>
      <c r="V43" s="98">
        <f>U43/I43</f>
        <v>0.6582185630535865</v>
      </c>
      <c r="W43" s="161"/>
      <c r="X43" s="134"/>
      <c r="Y43" s="134"/>
      <c r="Z43" s="84" t="s">
        <v>158</v>
      </c>
    </row>
    <row r="44" spans="1:26" s="192" customFormat="1" ht="34.5" customHeight="1">
      <c r="A44" s="180" t="s">
        <v>162</v>
      </c>
      <c r="B44" s="181" t="s">
        <v>163</v>
      </c>
      <c r="C44" s="181" t="s">
        <v>281</v>
      </c>
      <c r="D44" s="181"/>
      <c r="E44" s="181"/>
      <c r="F44" s="181"/>
      <c r="G44" s="182">
        <v>156564</v>
      </c>
      <c r="H44" s="182"/>
      <c r="I44" s="182">
        <v>156564</v>
      </c>
      <c r="J44" s="182"/>
      <c r="K44" s="183"/>
      <c r="L44" s="181" t="s">
        <v>164</v>
      </c>
      <c r="M44" s="196"/>
      <c r="N44" s="185"/>
      <c r="O44" s="182"/>
      <c r="P44" s="186"/>
      <c r="Q44" s="185"/>
      <c r="R44" s="187"/>
      <c r="S44" s="187">
        <v>109594.8</v>
      </c>
      <c r="T44" s="187"/>
      <c r="U44" s="187">
        <f t="shared" si="5"/>
        <v>109594.8</v>
      </c>
      <c r="V44" s="193">
        <f>U44/G44</f>
        <v>0.70000000000000007</v>
      </c>
      <c r="W44" s="194"/>
      <c r="X44" s="195"/>
      <c r="Y44" s="195"/>
      <c r="Z44" s="192" t="s">
        <v>165</v>
      </c>
    </row>
    <row r="45" spans="1:26" s="192" customFormat="1" ht="117">
      <c r="A45" s="180" t="s">
        <v>166</v>
      </c>
      <c r="B45" s="181" t="s">
        <v>167</v>
      </c>
      <c r="C45" s="181" t="s">
        <v>235</v>
      </c>
      <c r="D45" s="197" t="s">
        <v>237</v>
      </c>
      <c r="E45" s="181" t="s">
        <v>242</v>
      </c>
      <c r="F45" s="181"/>
      <c r="G45" s="182">
        <v>126717638</v>
      </c>
      <c r="H45" s="182">
        <v>126717638</v>
      </c>
      <c r="I45" s="182">
        <v>126602819.12</v>
      </c>
      <c r="J45" s="182">
        <f>I45</f>
        <v>126602819.12</v>
      </c>
      <c r="K45" s="180" t="s">
        <v>239</v>
      </c>
      <c r="L45" s="181" t="s">
        <v>168</v>
      </c>
      <c r="M45" s="184"/>
      <c r="N45" s="185"/>
      <c r="O45" s="182" t="s">
        <v>262</v>
      </c>
      <c r="P45" s="198" t="s">
        <v>258</v>
      </c>
      <c r="Q45" s="187"/>
      <c r="R45" s="187">
        <f>1000000+10000000+1500000+10000000+10000000+12000000+6000000</f>
        <v>50500000</v>
      </c>
      <c r="S45" s="187">
        <f>12000000+10000000+12000000+5000000</f>
        <v>39000000</v>
      </c>
      <c r="T45" s="187">
        <v>18200000</v>
      </c>
      <c r="U45" s="199">
        <f>SUM(R45:T45)</f>
        <v>107700000</v>
      </c>
      <c r="V45" s="189">
        <f>U45/I45</f>
        <v>0.85069195732455971</v>
      </c>
      <c r="W45" s="190"/>
      <c r="X45" s="191"/>
      <c r="Y45" s="191"/>
      <c r="Z45" s="192" t="s">
        <v>169</v>
      </c>
    </row>
    <row r="46" spans="1:26" s="192" customFormat="1" ht="21" customHeight="1">
      <c r="A46" s="200" t="s">
        <v>170</v>
      </c>
      <c r="B46" s="201" t="s">
        <v>171</v>
      </c>
      <c r="C46" s="201" t="s">
        <v>275</v>
      </c>
      <c r="D46" s="201"/>
      <c r="E46" s="201"/>
      <c r="F46" s="201"/>
      <c r="G46" s="202">
        <f>SUM(G47:G48)</f>
        <v>1947558</v>
      </c>
      <c r="H46" s="202"/>
      <c r="I46" s="202"/>
      <c r="J46" s="202"/>
      <c r="K46" s="203"/>
      <c r="L46" s="201"/>
      <c r="M46" s="204"/>
      <c r="N46" s="205"/>
      <c r="O46" s="202"/>
      <c r="P46" s="206"/>
      <c r="Q46" s="187">
        <f>SUM(Q47:Q48)</f>
        <v>0</v>
      </c>
      <c r="R46" s="187">
        <f>SUM(R47:R48)</f>
        <v>974200</v>
      </c>
      <c r="S46" s="187">
        <f t="shared" ref="S46:T46" si="7">SUM(S47:S48)</f>
        <v>0</v>
      </c>
      <c r="T46" s="187">
        <f t="shared" si="7"/>
        <v>0</v>
      </c>
      <c r="U46" s="188">
        <f>SUM(R46:T46)</f>
        <v>974200</v>
      </c>
      <c r="V46" s="193"/>
      <c r="W46" s="194"/>
      <c r="X46" s="195"/>
      <c r="Y46" s="195"/>
    </row>
    <row r="47" spans="1:26">
      <c r="A47" s="72">
        <v>1</v>
      </c>
      <c r="B47" s="94" t="s">
        <v>172</v>
      </c>
      <c r="C47" s="94"/>
      <c r="D47" s="94"/>
      <c r="E47" s="94"/>
      <c r="F47" s="94"/>
      <c r="G47" s="75">
        <v>145240</v>
      </c>
      <c r="H47" s="75"/>
      <c r="I47" s="75">
        <v>145240</v>
      </c>
      <c r="J47" s="75"/>
      <c r="K47" s="46" t="s">
        <v>290</v>
      </c>
      <c r="L47" s="94" t="s">
        <v>173</v>
      </c>
      <c r="M47" s="96"/>
      <c r="N47" s="95"/>
      <c r="O47" s="75"/>
      <c r="P47" s="137"/>
      <c r="Q47" s="95"/>
      <c r="R47" s="49">
        <v>73500</v>
      </c>
      <c r="S47" s="49"/>
      <c r="T47" s="49"/>
      <c r="U47" s="97">
        <f>SUM(R47:T47)</f>
        <v>73500</v>
      </c>
      <c r="V47" s="98">
        <f t="shared" ref="V47:V55" si="8">U47/G47</f>
        <v>0.50605893693197468</v>
      </c>
      <c r="W47" s="161"/>
      <c r="X47" s="134"/>
      <c r="Y47" s="134"/>
    </row>
    <row r="48" spans="1:26" ht="26">
      <c r="A48" s="72">
        <v>2</v>
      </c>
      <c r="B48" s="94" t="s">
        <v>174</v>
      </c>
      <c r="C48" s="94"/>
      <c r="D48" s="94"/>
      <c r="E48" s="94"/>
      <c r="F48" s="94"/>
      <c r="G48" s="75">
        <v>1802318</v>
      </c>
      <c r="H48" s="75"/>
      <c r="I48" s="75">
        <v>1798000</v>
      </c>
      <c r="J48" s="75"/>
      <c r="K48" s="46" t="s">
        <v>239</v>
      </c>
      <c r="L48" s="94" t="s">
        <v>82</v>
      </c>
      <c r="M48" s="96"/>
      <c r="N48" s="95"/>
      <c r="O48" s="75"/>
      <c r="P48" s="137"/>
      <c r="Q48" s="95"/>
      <c r="R48" s="49">
        <v>900700</v>
      </c>
      <c r="S48" s="49"/>
      <c r="T48" s="49"/>
      <c r="U48" s="97">
        <f>SUM(R48:T48)</f>
        <v>900700</v>
      </c>
      <c r="V48" s="98">
        <f t="shared" si="8"/>
        <v>0.49974532796099247</v>
      </c>
      <c r="W48" s="161"/>
      <c r="X48" s="134"/>
      <c r="Y48" s="134"/>
      <c r="Z48" s="53" t="s">
        <v>70</v>
      </c>
    </row>
    <row r="49" spans="1:26" s="192" customFormat="1" ht="23.5" customHeight="1">
      <c r="A49" s="200" t="s">
        <v>176</v>
      </c>
      <c r="B49" s="201" t="s">
        <v>177</v>
      </c>
      <c r="C49" s="201" t="s">
        <v>280</v>
      </c>
      <c r="D49" s="201"/>
      <c r="E49" s="201"/>
      <c r="F49" s="201"/>
      <c r="G49" s="202">
        <v>269568</v>
      </c>
      <c r="H49" s="202"/>
      <c r="I49" s="202">
        <v>269568</v>
      </c>
      <c r="J49" s="202"/>
      <c r="K49" s="203"/>
      <c r="L49" s="207" t="s">
        <v>178</v>
      </c>
      <c r="M49" s="204"/>
      <c r="N49" s="205"/>
      <c r="O49" s="202"/>
      <c r="P49" s="206"/>
      <c r="Q49" s="205"/>
      <c r="R49" s="187"/>
      <c r="S49" s="187">
        <v>130000</v>
      </c>
      <c r="T49" s="187"/>
      <c r="U49" s="188">
        <f>SUM(R49:T49)</f>
        <v>130000</v>
      </c>
      <c r="V49" s="189">
        <f t="shared" si="8"/>
        <v>0.48225308641975306</v>
      </c>
      <c r="W49" s="190"/>
      <c r="X49" s="191"/>
      <c r="Y49" s="191"/>
      <c r="Z49" s="192" t="s">
        <v>179</v>
      </c>
    </row>
    <row r="50" spans="1:26" s="192" customFormat="1" ht="20.5" customHeight="1">
      <c r="A50" s="200" t="s">
        <v>180</v>
      </c>
      <c r="B50" s="181" t="s">
        <v>181</v>
      </c>
      <c r="C50" s="181" t="s">
        <v>268</v>
      </c>
      <c r="D50" s="181" t="s">
        <v>269</v>
      </c>
      <c r="E50" s="181"/>
      <c r="F50" s="181"/>
      <c r="G50" s="182">
        <f>SUM(G51:G55)</f>
        <v>1066400</v>
      </c>
      <c r="H50" s="182"/>
      <c r="I50" s="182"/>
      <c r="J50" s="182"/>
      <c r="K50" s="183"/>
      <c r="L50" s="181"/>
      <c r="M50" s="184"/>
      <c r="N50" s="185"/>
      <c r="O50" s="182"/>
      <c r="P50" s="186"/>
      <c r="Q50" s="185">
        <f>SUM(Q51:Q55)</f>
        <v>0</v>
      </c>
      <c r="R50" s="185">
        <f t="shared" ref="R50:T50" si="9">SUM(R51:R55)</f>
        <v>490000</v>
      </c>
      <c r="S50" s="185">
        <f t="shared" si="9"/>
        <v>478700</v>
      </c>
      <c r="T50" s="185">
        <f t="shared" si="9"/>
        <v>16000</v>
      </c>
      <c r="U50" s="188">
        <f t="shared" ref="U50:U58" si="10">SUM(R50:T50)</f>
        <v>984700</v>
      </c>
      <c r="V50" s="189">
        <f t="shared" si="8"/>
        <v>0.92338709677419351</v>
      </c>
      <c r="W50" s="190">
        <f>SUM(W51:W54)</f>
        <v>1043809</v>
      </c>
      <c r="X50" s="191"/>
      <c r="Y50" s="191"/>
      <c r="Z50" s="192" t="s">
        <v>182</v>
      </c>
    </row>
    <row r="51" spans="1:26" ht="91.5">
      <c r="A51" s="72">
        <v>1</v>
      </c>
      <c r="B51" s="60" t="s">
        <v>183</v>
      </c>
      <c r="C51" s="60"/>
      <c r="D51" s="60"/>
      <c r="E51" s="60"/>
      <c r="F51" s="60"/>
      <c r="G51" s="61">
        <f>972300+14800</f>
        <v>987100</v>
      </c>
      <c r="H51" s="61"/>
      <c r="I51" s="61">
        <v>983000</v>
      </c>
      <c r="J51" s="61">
        <v>983000</v>
      </c>
      <c r="K51" s="60" t="s">
        <v>265</v>
      </c>
      <c r="L51" s="60" t="s">
        <v>184</v>
      </c>
      <c r="M51" s="109"/>
      <c r="N51" s="62"/>
      <c r="O51" s="61"/>
      <c r="P51" s="99"/>
      <c r="Q51" s="62"/>
      <c r="R51" s="49">
        <v>490000</v>
      </c>
      <c r="S51" s="49">
        <v>456500</v>
      </c>
      <c r="T51" s="49"/>
      <c r="U51" s="85">
        <f>SUM(R51:T51)</f>
        <v>946500</v>
      </c>
      <c r="V51" s="93">
        <f t="shared" si="8"/>
        <v>0.95886941545942661</v>
      </c>
      <c r="W51" s="159">
        <f>1010308-13892</f>
        <v>996416</v>
      </c>
      <c r="X51" s="163" t="s">
        <v>272</v>
      </c>
      <c r="Y51" s="163" t="s">
        <v>289</v>
      </c>
      <c r="Z51" s="162">
        <f>U51/W51</f>
        <v>0.94990445757595221</v>
      </c>
    </row>
    <row r="52" spans="1:26" ht="14.15" customHeight="1">
      <c r="A52" s="72">
        <v>2</v>
      </c>
      <c r="B52" s="60" t="s">
        <v>95</v>
      </c>
      <c r="C52" s="60"/>
      <c r="D52" s="60"/>
      <c r="E52" s="60"/>
      <c r="F52" s="60"/>
      <c r="G52" s="61">
        <v>9900</v>
      </c>
      <c r="H52" s="61"/>
      <c r="I52" s="61"/>
      <c r="J52" s="61"/>
      <c r="K52" s="59"/>
      <c r="L52" s="60"/>
      <c r="M52" s="109"/>
      <c r="N52" s="62"/>
      <c r="O52" s="61"/>
      <c r="P52" s="99"/>
      <c r="Q52" s="62"/>
      <c r="R52" s="49"/>
      <c r="S52" s="49"/>
      <c r="T52" s="49"/>
      <c r="U52" s="85">
        <f t="shared" si="10"/>
        <v>0</v>
      </c>
      <c r="V52" s="93">
        <f t="shared" si="8"/>
        <v>0</v>
      </c>
      <c r="W52" s="159">
        <v>9093</v>
      </c>
      <c r="X52" s="131"/>
      <c r="Y52" s="131"/>
    </row>
    <row r="53" spans="1:26" ht="24.65" customHeight="1">
      <c r="A53" s="72">
        <v>3</v>
      </c>
      <c r="B53" s="60" t="s">
        <v>215</v>
      </c>
      <c r="C53" s="60"/>
      <c r="D53" s="60"/>
      <c r="E53" s="60"/>
      <c r="F53" s="60"/>
      <c r="G53" s="61">
        <v>16100</v>
      </c>
      <c r="H53" s="61"/>
      <c r="I53" s="61">
        <v>16000</v>
      </c>
      <c r="J53" s="61"/>
      <c r="K53" s="59" t="s">
        <v>186</v>
      </c>
      <c r="L53" s="60" t="s">
        <v>187</v>
      </c>
      <c r="M53" s="109"/>
      <c r="N53" s="62"/>
      <c r="O53" s="61"/>
      <c r="P53" s="99"/>
      <c r="Q53" s="62"/>
      <c r="R53" s="49"/>
      <c r="S53" s="49"/>
      <c r="T53" s="49">
        <v>16000</v>
      </c>
      <c r="U53" s="85">
        <f t="shared" si="10"/>
        <v>16000</v>
      </c>
      <c r="V53" s="93">
        <f t="shared" si="8"/>
        <v>0.99378881987577639</v>
      </c>
      <c r="W53" s="159">
        <v>16100</v>
      </c>
      <c r="X53" s="131"/>
      <c r="Y53" s="131"/>
    </row>
    <row r="54" spans="1:26" ht="26">
      <c r="A54" s="72">
        <v>4</v>
      </c>
      <c r="B54" s="60" t="s">
        <v>81</v>
      </c>
      <c r="C54" s="60"/>
      <c r="D54" s="60"/>
      <c r="E54" s="60"/>
      <c r="F54" s="60"/>
      <c r="G54" s="61">
        <v>22200</v>
      </c>
      <c r="H54" s="61"/>
      <c r="I54" s="61">
        <v>22200</v>
      </c>
      <c r="J54" s="61"/>
      <c r="K54" s="59"/>
      <c r="L54" s="60" t="s">
        <v>189</v>
      </c>
      <c r="M54" s="109"/>
      <c r="N54" s="62"/>
      <c r="O54" s="61"/>
      <c r="P54" s="99"/>
      <c r="Q54" s="62"/>
      <c r="R54" s="49"/>
      <c r="S54" s="49">
        <v>22200</v>
      </c>
      <c r="T54" s="49"/>
      <c r="U54" s="85">
        <f t="shared" si="10"/>
        <v>22200</v>
      </c>
      <c r="V54" s="93">
        <f t="shared" si="8"/>
        <v>1</v>
      </c>
      <c r="W54" s="159">
        <v>22200</v>
      </c>
      <c r="X54" s="131"/>
      <c r="Y54" s="131"/>
    </row>
    <row r="55" spans="1:26">
      <c r="A55" s="72">
        <v>5</v>
      </c>
      <c r="B55" s="60" t="s">
        <v>54</v>
      </c>
      <c r="C55" s="60"/>
      <c r="D55" s="60"/>
      <c r="E55" s="60"/>
      <c r="F55" s="60"/>
      <c r="G55" s="61">
        <v>31100</v>
      </c>
      <c r="H55" s="61"/>
      <c r="I55" s="61"/>
      <c r="J55" s="61"/>
      <c r="K55" s="59"/>
      <c r="L55" s="94"/>
      <c r="M55" s="109"/>
      <c r="N55" s="62"/>
      <c r="O55" s="61"/>
      <c r="P55" s="99"/>
      <c r="Q55" s="62"/>
      <c r="R55" s="49"/>
      <c r="S55" s="49"/>
      <c r="T55" s="49"/>
      <c r="U55" s="85">
        <f t="shared" si="10"/>
        <v>0</v>
      </c>
      <c r="V55" s="93">
        <f t="shared" si="8"/>
        <v>0</v>
      </c>
      <c r="W55" s="159"/>
      <c r="X55" s="131"/>
      <c r="Y55" s="131"/>
    </row>
    <row r="56" spans="1:26" s="192" customFormat="1" ht="19" customHeight="1">
      <c r="A56" s="200" t="s">
        <v>191</v>
      </c>
      <c r="B56" s="181" t="s">
        <v>192</v>
      </c>
      <c r="C56" s="181"/>
      <c r="D56" s="181"/>
      <c r="E56" s="181"/>
      <c r="F56" s="181"/>
      <c r="G56" s="182"/>
      <c r="H56" s="182"/>
      <c r="I56" s="182"/>
      <c r="J56" s="182"/>
      <c r="K56" s="183"/>
      <c r="L56" s="181"/>
      <c r="M56" s="184"/>
      <c r="N56" s="185"/>
      <c r="O56" s="182"/>
      <c r="P56" s="186"/>
      <c r="Q56" s="185">
        <f>SUM(Q57:Q64)</f>
        <v>6214</v>
      </c>
      <c r="R56" s="185">
        <f t="shared" ref="R56:T56" si="11">SUM(R57:R64)</f>
        <v>16096</v>
      </c>
      <c r="S56" s="185">
        <f t="shared" si="11"/>
        <v>660630</v>
      </c>
      <c r="T56" s="185">
        <f t="shared" si="11"/>
        <v>0</v>
      </c>
      <c r="U56" s="188">
        <f>SUM(Q56:T56)</f>
        <v>682940</v>
      </c>
      <c r="V56" s="189"/>
      <c r="W56" s="190"/>
      <c r="X56" s="191"/>
      <c r="Y56" s="191"/>
    </row>
    <row r="57" spans="1:26" ht="26">
      <c r="A57" s="72">
        <v>1</v>
      </c>
      <c r="B57" s="60" t="s">
        <v>193</v>
      </c>
      <c r="C57" s="60"/>
      <c r="D57" s="60"/>
      <c r="E57" s="60"/>
      <c r="F57" s="60"/>
      <c r="G57" s="61"/>
      <c r="H57" s="61"/>
      <c r="I57" s="61"/>
      <c r="J57" s="61"/>
      <c r="K57" s="59"/>
      <c r="L57" s="60" t="s">
        <v>194</v>
      </c>
      <c r="M57" s="47"/>
      <c r="N57" s="62"/>
      <c r="O57" s="61"/>
      <c r="P57" s="99"/>
      <c r="Q57" s="62"/>
      <c r="R57" s="49">
        <v>10000</v>
      </c>
      <c r="S57" s="49"/>
      <c r="T57" s="49"/>
      <c r="U57" s="85">
        <f t="shared" si="10"/>
        <v>10000</v>
      </c>
      <c r="V57" s="93"/>
      <c r="W57" s="159"/>
      <c r="X57" s="131"/>
      <c r="Y57" s="131"/>
    </row>
    <row r="58" spans="1:26" ht="18.649999999999999" customHeight="1">
      <c r="A58" s="72">
        <v>2</v>
      </c>
      <c r="B58" s="60" t="s">
        <v>195</v>
      </c>
      <c r="C58" s="60"/>
      <c r="D58" s="60"/>
      <c r="E58" s="60"/>
      <c r="F58" s="60"/>
      <c r="G58" s="61"/>
      <c r="H58" s="61"/>
      <c r="I58" s="61"/>
      <c r="J58" s="61"/>
      <c r="K58" s="59"/>
      <c r="L58" s="60"/>
      <c r="M58" s="47"/>
      <c r="N58" s="62"/>
      <c r="O58" s="61"/>
      <c r="P58" s="99"/>
      <c r="Q58" s="62"/>
      <c r="R58" s="49">
        <f>4656+1440</f>
        <v>6096</v>
      </c>
      <c r="S58" s="49"/>
      <c r="T58" s="49"/>
      <c r="U58" s="85">
        <f t="shared" si="10"/>
        <v>6096</v>
      </c>
      <c r="V58" s="93"/>
      <c r="W58" s="159"/>
      <c r="X58" s="131"/>
      <c r="Y58" s="131"/>
      <c r="Z58" s="110">
        <f>U56+U50+U49+U46+U44</f>
        <v>2881434.8</v>
      </c>
    </row>
    <row r="59" spans="1:26" ht="16" customHeight="1">
      <c r="A59" s="72">
        <v>3</v>
      </c>
      <c r="B59" s="60" t="s">
        <v>196</v>
      </c>
      <c r="C59" s="60"/>
      <c r="D59" s="60"/>
      <c r="E59" s="60"/>
      <c r="F59" s="60"/>
      <c r="G59" s="61"/>
      <c r="H59" s="61"/>
      <c r="I59" s="61"/>
      <c r="J59" s="61"/>
      <c r="K59" s="59"/>
      <c r="L59" s="60"/>
      <c r="M59" s="47"/>
      <c r="N59" s="62"/>
      <c r="O59" s="61"/>
      <c r="P59" s="99"/>
      <c r="Q59" s="62">
        <v>6214</v>
      </c>
      <c r="R59" s="49"/>
      <c r="S59" s="49"/>
      <c r="T59" s="49"/>
      <c r="U59" s="85">
        <f t="shared" ref="U59:U64" si="12">SUM(Q59:T59)</f>
        <v>6214</v>
      </c>
      <c r="V59" s="93"/>
      <c r="W59" s="159"/>
      <c r="X59" s="131"/>
      <c r="Y59" s="131"/>
    </row>
    <row r="60" spans="1:26" ht="16.5" customHeight="1">
      <c r="A60" s="72">
        <v>4</v>
      </c>
      <c r="B60" s="60" t="s">
        <v>197</v>
      </c>
      <c r="C60" s="60"/>
      <c r="D60" s="60"/>
      <c r="E60" s="60"/>
      <c r="F60" s="60"/>
      <c r="G60" s="61"/>
      <c r="H60" s="61"/>
      <c r="I60" s="61"/>
      <c r="J60" s="61"/>
      <c r="K60" s="59"/>
      <c r="L60" s="60"/>
      <c r="M60" s="47"/>
      <c r="N60" s="62"/>
      <c r="O60" s="61"/>
      <c r="P60" s="99"/>
      <c r="Q60" s="62"/>
      <c r="R60" s="49"/>
      <c r="S60" s="49">
        <v>370000</v>
      </c>
      <c r="T60" s="49"/>
      <c r="U60" s="85">
        <f t="shared" si="12"/>
        <v>370000</v>
      </c>
      <c r="V60" s="93"/>
      <c r="W60" s="159"/>
      <c r="X60" s="131"/>
      <c r="Y60" s="131"/>
    </row>
    <row r="61" spans="1:26" ht="16" customHeight="1">
      <c r="A61" s="72">
        <v>5</v>
      </c>
      <c r="B61" s="60" t="s">
        <v>198</v>
      </c>
      <c r="C61" s="60"/>
      <c r="D61" s="60"/>
      <c r="E61" s="60"/>
      <c r="F61" s="60"/>
      <c r="G61" s="61"/>
      <c r="H61" s="61"/>
      <c r="I61" s="61"/>
      <c r="J61" s="61"/>
      <c r="K61" s="59"/>
      <c r="L61" s="60"/>
      <c r="M61" s="47"/>
      <c r="N61" s="62"/>
      <c r="O61" s="61"/>
      <c r="P61" s="99"/>
      <c r="Q61" s="62"/>
      <c r="R61" s="49"/>
      <c r="S61" s="49">
        <v>5130</v>
      </c>
      <c r="T61" s="49"/>
      <c r="U61" s="85">
        <f t="shared" si="12"/>
        <v>5130</v>
      </c>
      <c r="V61" s="93"/>
      <c r="W61" s="159"/>
      <c r="X61" s="131"/>
      <c r="Y61" s="131"/>
    </row>
    <row r="62" spans="1:26" ht="23.15" customHeight="1">
      <c r="A62" s="72">
        <v>6</v>
      </c>
      <c r="B62" s="60" t="s">
        <v>199</v>
      </c>
      <c r="C62" s="60"/>
      <c r="D62" s="60"/>
      <c r="E62" s="60"/>
      <c r="F62" s="60"/>
      <c r="G62" s="61"/>
      <c r="H62" s="61"/>
      <c r="I62" s="61"/>
      <c r="J62" s="61"/>
      <c r="K62" s="59"/>
      <c r="L62" s="60" t="s">
        <v>200</v>
      </c>
      <c r="M62" s="47"/>
      <c r="N62" s="62"/>
      <c r="O62" s="61"/>
      <c r="P62" s="99"/>
      <c r="Q62" s="62"/>
      <c r="R62" s="49"/>
      <c r="S62" s="49">
        <v>1500</v>
      </c>
      <c r="T62" s="49"/>
      <c r="U62" s="85">
        <f t="shared" si="12"/>
        <v>1500</v>
      </c>
      <c r="V62" s="93"/>
      <c r="W62" s="159"/>
      <c r="X62" s="131"/>
      <c r="Y62" s="131"/>
      <c r="Z62" s="53">
        <f>34+6117+4687+1822</f>
        <v>12660</v>
      </c>
    </row>
    <row r="63" spans="1:26" ht="16" customHeight="1">
      <c r="A63" s="72">
        <v>7</v>
      </c>
      <c r="B63" s="60" t="s">
        <v>171</v>
      </c>
      <c r="C63" s="60"/>
      <c r="D63" s="60"/>
      <c r="E63" s="60"/>
      <c r="F63" s="60"/>
      <c r="G63" s="61"/>
      <c r="H63" s="61"/>
      <c r="I63" s="61">
        <v>284000</v>
      </c>
      <c r="J63" s="61"/>
      <c r="K63" s="59"/>
      <c r="L63" s="60" t="s">
        <v>202</v>
      </c>
      <c r="M63" s="47"/>
      <c r="N63" s="62"/>
      <c r="O63" s="61"/>
      <c r="P63" s="99"/>
      <c r="Q63" s="62"/>
      <c r="R63" s="49"/>
      <c r="S63" s="49">
        <v>284000</v>
      </c>
      <c r="T63" s="49"/>
      <c r="U63" s="85">
        <f t="shared" si="12"/>
        <v>284000</v>
      </c>
      <c r="V63" s="93"/>
      <c r="W63" s="159"/>
      <c r="X63" s="131"/>
      <c r="Y63" s="131"/>
    </row>
    <row r="64" spans="1:26" ht="16" customHeight="1">
      <c r="A64" s="72"/>
      <c r="B64" s="60"/>
      <c r="C64" s="60"/>
      <c r="D64" s="60"/>
      <c r="E64" s="60"/>
      <c r="F64" s="60"/>
      <c r="G64" s="61"/>
      <c r="H64" s="61"/>
      <c r="I64" s="61"/>
      <c r="J64" s="61"/>
      <c r="K64" s="59"/>
      <c r="L64" s="60"/>
      <c r="M64" s="47"/>
      <c r="N64" s="62"/>
      <c r="O64" s="61"/>
      <c r="P64" s="99"/>
      <c r="Q64" s="62"/>
      <c r="R64" s="49"/>
      <c r="S64" s="49"/>
      <c r="T64" s="49"/>
      <c r="U64" s="85">
        <f t="shared" si="12"/>
        <v>0</v>
      </c>
      <c r="V64" s="93"/>
      <c r="W64" s="159"/>
      <c r="X64" s="131"/>
      <c r="Y64" s="131"/>
    </row>
    <row r="65" spans="1:25" s="192" customFormat="1" ht="22" customHeight="1">
      <c r="A65" s="180"/>
      <c r="B65" s="197" t="s">
        <v>203</v>
      </c>
      <c r="C65" s="197"/>
      <c r="D65" s="197"/>
      <c r="E65" s="197"/>
      <c r="F65" s="197"/>
      <c r="G65" s="182">
        <f>G50+G49+G45+G44+G26+G7+G4+G56+G46</f>
        <v>157504021.75999999</v>
      </c>
      <c r="H65" s="182"/>
      <c r="I65" s="182">
        <f>I50+I49+I45+I44+I26+I7+I4+I56+I46</f>
        <v>127028951.12</v>
      </c>
      <c r="J65" s="182">
        <f>J50+J49+J45+J44+J26+J7+J4+J56+J46</f>
        <v>126602819.12</v>
      </c>
      <c r="K65" s="182" t="e">
        <f>K50+K49+K45+K44+K26+K7+K4+K56+K46</f>
        <v>#VALUE!</v>
      </c>
      <c r="L65" s="182"/>
      <c r="M65" s="182">
        <f>M50+M49+M45+M44+M26+M7+M4+M56+M46</f>
        <v>0</v>
      </c>
      <c r="N65" s="182">
        <f>N50+N49+N45+N44+N26+N7+N4+N56+N46</f>
        <v>0</v>
      </c>
      <c r="O65" s="182"/>
      <c r="P65" s="208"/>
      <c r="Q65" s="182">
        <f>Q4+Q7+Q26+Q44+Q45+Q46+Q49+Q50+Q56</f>
        <v>344214</v>
      </c>
      <c r="R65" s="182">
        <f t="shared" ref="R65:T65" si="13">R4+R7+R26+R44+R45+R46+R49+R50+R56</f>
        <v>61168797</v>
      </c>
      <c r="S65" s="182">
        <f t="shared" si="13"/>
        <v>46869231.799999997</v>
      </c>
      <c r="T65" s="182">
        <f t="shared" si="13"/>
        <v>18216000</v>
      </c>
      <c r="U65" s="182">
        <f>U50+U49+U45+U44+U26+U7+U4+U56+U46</f>
        <v>126598242.8</v>
      </c>
      <c r="V65" s="189"/>
      <c r="W65" s="190"/>
      <c r="X65" s="191"/>
      <c r="Y65" s="191"/>
    </row>
    <row r="66" spans="1:25" s="116" customFormat="1">
      <c r="A66" s="53"/>
      <c r="B66" s="111"/>
      <c r="C66" s="111"/>
      <c r="D66" s="111"/>
      <c r="E66" s="111"/>
      <c r="F66" s="111"/>
      <c r="G66" s="112" t="e">
        <f>G65-#REF!</f>
        <v>#REF!</v>
      </c>
      <c r="H66" s="112"/>
      <c r="I66" s="112"/>
      <c r="J66" s="112"/>
      <c r="K66" s="53"/>
      <c r="L66" s="111"/>
      <c r="M66" s="113"/>
      <c r="N66" s="114"/>
      <c r="O66" s="112"/>
      <c r="P66" s="145"/>
      <c r="Q66" s="114" t="e">
        <f>Q65-#REF!</f>
        <v>#REF!</v>
      </c>
      <c r="R66" s="114" t="e">
        <f>R65-#REF!</f>
        <v>#REF!</v>
      </c>
      <c r="S66" s="114" t="e">
        <f>S65-#REF!</f>
        <v>#REF!</v>
      </c>
      <c r="T66" s="114" t="e">
        <f>T65-#REF!</f>
        <v>#REF!</v>
      </c>
      <c r="U66" s="114" t="e">
        <f>U65-#REF!</f>
        <v>#REF!</v>
      </c>
      <c r="W66" s="114"/>
    </row>
    <row r="67" spans="1:25" s="116" customFormat="1">
      <c r="A67" s="117"/>
      <c r="B67" s="118"/>
      <c r="C67" s="118"/>
      <c r="D67" s="118"/>
      <c r="E67" s="118"/>
      <c r="F67" s="118"/>
      <c r="G67" s="112"/>
      <c r="H67" s="112"/>
      <c r="I67" s="112"/>
      <c r="J67" s="112"/>
      <c r="K67" s="119"/>
      <c r="L67" s="118"/>
      <c r="M67" s="113"/>
      <c r="N67" s="120"/>
      <c r="O67" s="112"/>
      <c r="P67" s="146"/>
      <c r="Q67" s="120"/>
      <c r="R67" s="120"/>
      <c r="S67" s="120"/>
      <c r="T67" s="120"/>
      <c r="U67" s="115"/>
      <c r="W67" s="114"/>
    </row>
    <row r="68" spans="1:25" s="116" customFormat="1">
      <c r="A68" s="117"/>
      <c r="B68" s="118"/>
      <c r="C68" s="118"/>
      <c r="D68" s="118"/>
      <c r="E68" s="118"/>
      <c r="F68" s="118"/>
      <c r="G68" s="112"/>
      <c r="H68" s="112"/>
      <c r="I68" s="112"/>
      <c r="J68" s="112"/>
      <c r="K68" s="119"/>
      <c r="L68" s="118"/>
      <c r="M68" s="113"/>
      <c r="N68" s="120"/>
      <c r="O68" s="112"/>
      <c r="P68" s="146"/>
      <c r="Q68" s="121"/>
      <c r="R68" s="122"/>
      <c r="S68" s="122"/>
      <c r="T68" s="122"/>
      <c r="U68" s="122"/>
      <c r="W68" s="114"/>
    </row>
    <row r="69" spans="1:25" s="116" customFormat="1">
      <c r="A69" s="53"/>
      <c r="B69" s="111"/>
      <c r="C69" s="111"/>
      <c r="D69" s="111"/>
      <c r="E69" s="111"/>
      <c r="F69" s="111"/>
      <c r="G69" s="112"/>
      <c r="H69" s="112"/>
      <c r="I69" s="112"/>
      <c r="J69" s="112"/>
      <c r="K69" s="53"/>
      <c r="L69" s="111"/>
      <c r="M69" s="113"/>
      <c r="N69" s="114"/>
      <c r="O69" s="112"/>
      <c r="P69" s="145"/>
      <c r="Q69" s="123"/>
      <c r="R69" s="124"/>
      <c r="S69" s="124"/>
      <c r="T69" s="125"/>
      <c r="U69" s="122"/>
      <c r="W69" s="114"/>
    </row>
    <row r="70" spans="1:25" s="116" customFormat="1">
      <c r="A70" s="53"/>
      <c r="B70" s="111"/>
      <c r="C70" s="111"/>
      <c r="D70" s="111"/>
      <c r="E70" s="111"/>
      <c r="F70" s="111"/>
      <c r="G70" s="112"/>
      <c r="H70" s="112"/>
      <c r="I70" s="112"/>
      <c r="J70" s="112"/>
      <c r="K70" s="53"/>
      <c r="L70" s="111"/>
      <c r="M70" s="113"/>
      <c r="N70" s="114"/>
      <c r="O70" s="112"/>
      <c r="P70" s="145"/>
      <c r="Q70" s="114"/>
      <c r="R70" s="110"/>
      <c r="S70" s="110"/>
      <c r="T70" s="53"/>
      <c r="U70" s="115"/>
      <c r="W70" s="114"/>
    </row>
    <row r="71" spans="1:25" s="116" customFormat="1">
      <c r="A71" s="53"/>
      <c r="B71" s="111"/>
      <c r="C71" s="111"/>
      <c r="D71" s="111"/>
      <c r="E71" s="111"/>
      <c r="F71" s="111"/>
      <c r="G71" s="112"/>
      <c r="H71" s="112"/>
      <c r="I71" s="112"/>
      <c r="J71" s="112"/>
      <c r="K71" s="53"/>
      <c r="L71" s="111"/>
      <c r="M71" s="113"/>
      <c r="N71" s="114"/>
      <c r="O71" s="112"/>
      <c r="P71" s="145"/>
      <c r="Q71" s="114"/>
      <c r="R71" s="53"/>
      <c r="S71" s="53"/>
      <c r="T71" s="53"/>
      <c r="U71" s="115"/>
      <c r="W71" s="114"/>
    </row>
    <row r="72" spans="1:25" s="116" customFormat="1">
      <c r="A72" s="53"/>
      <c r="B72" s="111"/>
      <c r="C72" s="111"/>
      <c r="D72" s="111"/>
      <c r="E72" s="111"/>
      <c r="F72" s="111"/>
      <c r="G72" s="112"/>
      <c r="H72" s="112"/>
      <c r="I72" s="112"/>
      <c r="J72" s="112"/>
      <c r="K72" s="53"/>
      <c r="L72" s="111"/>
      <c r="M72" s="113"/>
      <c r="N72" s="114"/>
      <c r="O72" s="112"/>
      <c r="P72" s="145"/>
      <c r="Q72" s="114"/>
      <c r="R72" s="115"/>
      <c r="S72" s="115"/>
      <c r="T72" s="115"/>
      <c r="U72" s="125"/>
      <c r="W72" s="114"/>
    </row>
    <row r="73" spans="1:25" s="116" customFormat="1">
      <c r="A73" s="117"/>
      <c r="B73" s="118"/>
      <c r="C73" s="118"/>
      <c r="D73" s="118"/>
      <c r="E73" s="118"/>
      <c r="F73" s="118"/>
      <c r="G73" s="112"/>
      <c r="H73" s="112"/>
      <c r="I73" s="112"/>
      <c r="J73" s="112"/>
      <c r="K73" s="119"/>
      <c r="L73" s="118"/>
      <c r="M73" s="113"/>
      <c r="N73" s="120"/>
      <c r="O73" s="112"/>
      <c r="P73" s="146"/>
      <c r="Q73" s="120"/>
      <c r="R73" s="122"/>
      <c r="S73" s="115"/>
      <c r="T73" s="115"/>
      <c r="U73" s="115"/>
      <c r="W73" s="114"/>
    </row>
  </sheetData>
  <mergeCells count="24">
    <mergeCell ref="A1:V1"/>
    <mergeCell ref="A2:A3"/>
    <mergeCell ref="B2:B3"/>
    <mergeCell ref="C2:C3"/>
    <mergeCell ref="D2:D3"/>
    <mergeCell ref="E2:E3"/>
    <mergeCell ref="F2:F3"/>
    <mergeCell ref="G2:G3"/>
    <mergeCell ref="H2:H3"/>
    <mergeCell ref="K2:K3"/>
    <mergeCell ref="A42:A43"/>
    <mergeCell ref="B42:B43"/>
    <mergeCell ref="G42:G43"/>
    <mergeCell ref="W2:W3"/>
    <mergeCell ref="Y2:Y3"/>
    <mergeCell ref="U5:U6"/>
    <mergeCell ref="V5:V6"/>
    <mergeCell ref="E32:F32"/>
    <mergeCell ref="L2:L3"/>
    <mergeCell ref="M2:M3"/>
    <mergeCell ref="N2:N3"/>
    <mergeCell ref="O2:O3"/>
    <mergeCell ref="Q2:U2"/>
    <mergeCell ref="V2:V3"/>
  </mergeCells>
  <phoneticPr fontId="3"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
  <sheetViews>
    <sheetView workbookViewId="0">
      <selection activeCell="C13" sqref="C13"/>
    </sheetView>
  </sheetViews>
  <sheetFormatPr defaultRowHeight="14"/>
  <cols>
    <col min="1" max="1" width="10.453125" bestFit="1" customWidth="1"/>
    <col min="2" max="3" width="24.90625" style="210" customWidth="1"/>
    <col min="4" max="4" width="24.90625" style="165" customWidth="1"/>
    <col min="5" max="5" width="13.90625" bestFit="1" customWidth="1"/>
    <col min="6" max="6" width="12.81640625" bestFit="1" customWidth="1"/>
    <col min="7" max="7" width="13.90625" bestFit="1" customWidth="1"/>
    <col min="8" max="8" width="12.81640625" bestFit="1" customWidth="1"/>
  </cols>
  <sheetData>
    <row r="1" spans="1:8" s="3" customFormat="1" ht="27.75" customHeight="1">
      <c r="A1" s="211" t="s">
        <v>301</v>
      </c>
      <c r="B1" s="211" t="s">
        <v>299</v>
      </c>
      <c r="C1" s="211" t="s">
        <v>302</v>
      </c>
      <c r="D1" s="212">
        <v>6214</v>
      </c>
    </row>
    <row r="2" spans="1:8" s="3" customFormat="1" ht="27.75" customHeight="1">
      <c r="A2" s="470" t="s">
        <v>294</v>
      </c>
      <c r="B2" s="211" t="s">
        <v>292</v>
      </c>
      <c r="C2" s="211" t="s">
        <v>303</v>
      </c>
      <c r="D2" s="212">
        <v>300000</v>
      </c>
      <c r="E2" s="213"/>
      <c r="F2" s="213"/>
      <c r="G2" s="213"/>
      <c r="H2" s="213"/>
    </row>
    <row r="3" spans="1:8" s="3" customFormat="1" ht="27.75" customHeight="1">
      <c r="A3" s="470"/>
      <c r="B3" s="211" t="s">
        <v>292</v>
      </c>
      <c r="C3" s="211" t="s">
        <v>304</v>
      </c>
      <c r="D3" s="212">
        <v>38000</v>
      </c>
      <c r="E3" s="213"/>
      <c r="F3" s="213"/>
      <c r="G3" s="213"/>
      <c r="H3" s="213"/>
    </row>
    <row r="4" spans="1:8" s="3" customFormat="1" ht="27.75" customHeight="1">
      <c r="A4" s="470" t="s">
        <v>300</v>
      </c>
      <c r="B4" s="211" t="s">
        <v>295</v>
      </c>
      <c r="C4" s="211"/>
      <c r="D4" s="212">
        <v>56900</v>
      </c>
    </row>
    <row r="5" spans="1:8" s="3" customFormat="1" ht="27.75" customHeight="1">
      <c r="A5" s="470"/>
      <c r="B5" s="211" t="s">
        <v>296</v>
      </c>
      <c r="C5" s="211"/>
      <c r="D5" s="212">
        <v>56200</v>
      </c>
    </row>
    <row r="6" spans="1:8" s="3" customFormat="1" ht="27.75" customHeight="1">
      <c r="A6" s="470"/>
      <c r="B6" s="211" t="s">
        <v>296</v>
      </c>
      <c r="C6" s="211"/>
      <c r="D6" s="212">
        <v>6300</v>
      </c>
    </row>
    <row r="7" spans="1:8" s="3" customFormat="1" ht="27.75" customHeight="1">
      <c r="A7" s="470"/>
      <c r="B7" s="211" t="s">
        <v>297</v>
      </c>
      <c r="C7" s="211"/>
      <c r="D7" s="212">
        <v>376920</v>
      </c>
    </row>
    <row r="8" spans="1:8" s="3" customFormat="1" ht="27.75" customHeight="1">
      <c r="A8" s="470"/>
      <c r="B8" s="211" t="s">
        <v>297</v>
      </c>
      <c r="C8" s="211"/>
      <c r="D8" s="212">
        <v>416254.9</v>
      </c>
    </row>
    <row r="9" spans="1:8" s="3" customFormat="1" ht="27.75" customHeight="1">
      <c r="A9" s="470"/>
      <c r="B9" s="211" t="s">
        <v>298</v>
      </c>
      <c r="C9" s="211"/>
      <c r="D9" s="212">
        <v>10000</v>
      </c>
    </row>
    <row r="10" spans="1:8" ht="27.75" customHeight="1"/>
    <row r="11" spans="1:8" ht="27.75" customHeight="1">
      <c r="A11" s="9" t="s">
        <v>305</v>
      </c>
      <c r="B11" s="211" t="s">
        <v>306</v>
      </c>
      <c r="C11" s="211"/>
      <c r="D11" s="212">
        <v>17680</v>
      </c>
    </row>
    <row r="12" spans="1:8" ht="27.75" customHeight="1">
      <c r="A12" s="9" t="s">
        <v>307</v>
      </c>
      <c r="B12" s="211" t="s">
        <v>308</v>
      </c>
      <c r="C12" s="211"/>
      <c r="D12" s="212">
        <v>4500</v>
      </c>
    </row>
    <row r="13" spans="1:8" ht="27.75" customHeight="1">
      <c r="A13" s="9" t="s">
        <v>309</v>
      </c>
      <c r="B13" s="211" t="s">
        <v>310</v>
      </c>
      <c r="C13" s="211"/>
      <c r="D13" s="212">
        <v>5270</v>
      </c>
    </row>
    <row r="14" spans="1:8" ht="27.75" customHeight="1">
      <c r="A14" s="9" t="s">
        <v>311</v>
      </c>
      <c r="B14" s="211" t="s">
        <v>312</v>
      </c>
      <c r="C14" s="211"/>
      <c r="D14" s="212">
        <v>5891</v>
      </c>
    </row>
  </sheetData>
  <mergeCells count="2">
    <mergeCell ref="A2:A3"/>
    <mergeCell ref="A4:A9"/>
  </mergeCells>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workbookViewId="0">
      <selection activeCell="C12" sqref="C12"/>
    </sheetView>
  </sheetViews>
  <sheetFormatPr defaultColWidth="9" defaultRowHeight="14"/>
  <cols>
    <col min="1" max="1" width="7.08984375" style="216" bestFit="1" customWidth="1"/>
    <col min="2" max="2" width="26.81640625" style="215" customWidth="1"/>
    <col min="3" max="3" width="13.453125" style="215" customWidth="1"/>
    <col min="4" max="4" width="13.90625" style="215" customWidth="1"/>
    <col min="5" max="5" width="13.7265625" style="215" customWidth="1"/>
    <col min="6" max="6" width="15" style="215" customWidth="1"/>
    <col min="7" max="7" width="15.90625" style="215" customWidth="1"/>
    <col min="8" max="8" width="24" style="216" customWidth="1"/>
    <col min="9" max="9" width="26" style="217" customWidth="1"/>
    <col min="10" max="16384" width="9" style="217"/>
  </cols>
  <sheetData>
    <row r="1" spans="1:8" ht="20.5" customHeight="1">
      <c r="A1" s="293" t="s">
        <v>625</v>
      </c>
    </row>
    <row r="2" spans="1:8" ht="23.5">
      <c r="A2" s="376" t="s">
        <v>660</v>
      </c>
      <c r="B2" s="376"/>
      <c r="C2" s="376"/>
      <c r="D2" s="376"/>
      <c r="E2" s="376"/>
      <c r="F2" s="376"/>
      <c r="G2" s="376"/>
      <c r="H2" s="376"/>
    </row>
    <row r="3" spans="1:8" ht="23.5" customHeight="1">
      <c r="H3" s="294" t="s">
        <v>315</v>
      </c>
    </row>
    <row r="4" spans="1:8" s="295" customFormat="1" ht="24.65" customHeight="1">
      <c r="A4" s="313" t="s">
        <v>2</v>
      </c>
      <c r="B4" s="313" t="s">
        <v>3</v>
      </c>
      <c r="C4" s="313" t="s">
        <v>318</v>
      </c>
      <c r="D4" s="313" t="s">
        <v>651</v>
      </c>
      <c r="E4" s="313" t="s">
        <v>319</v>
      </c>
      <c r="F4" s="313" t="s">
        <v>320</v>
      </c>
      <c r="G4" s="313" t="s">
        <v>321</v>
      </c>
      <c r="H4" s="313" t="s">
        <v>608</v>
      </c>
    </row>
    <row r="5" spans="1:8" s="218" customFormat="1" ht="30" customHeight="1">
      <c r="A5" s="296">
        <v>1</v>
      </c>
      <c r="B5" s="347" t="s">
        <v>662</v>
      </c>
      <c r="C5" s="345">
        <v>103</v>
      </c>
      <c r="D5" s="346">
        <v>0</v>
      </c>
      <c r="E5" s="297">
        <v>103</v>
      </c>
      <c r="F5" s="298">
        <v>103</v>
      </c>
      <c r="G5" s="346">
        <v>0</v>
      </c>
      <c r="H5" s="219"/>
    </row>
    <row r="6" spans="1:8" ht="30" customHeight="1">
      <c r="A6" s="296">
        <v>2</v>
      </c>
      <c r="B6" s="315" t="s">
        <v>322</v>
      </c>
      <c r="C6" s="324">
        <f>SUM(C5:C5)</f>
        <v>103</v>
      </c>
      <c r="D6" s="327">
        <f>D5</f>
        <v>0</v>
      </c>
      <c r="E6" s="297">
        <f>SUM(E5:E5)</f>
        <v>103</v>
      </c>
      <c r="F6" s="298">
        <f>SUM(F5:F5)</f>
        <v>103</v>
      </c>
      <c r="G6" s="327">
        <v>0</v>
      </c>
      <c r="H6" s="220"/>
    </row>
    <row r="9" spans="1:8">
      <c r="B9" s="221"/>
    </row>
  </sheetData>
  <mergeCells count="1">
    <mergeCell ref="A2:H2"/>
  </mergeCells>
  <phoneticPr fontId="3"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4"/>
  <sheetViews>
    <sheetView workbookViewId="0">
      <selection activeCell="A10" sqref="A10:XFD10"/>
    </sheetView>
  </sheetViews>
  <sheetFormatPr defaultColWidth="9" defaultRowHeight="14"/>
  <cols>
    <col min="1" max="1" width="1.6328125" style="3" customWidth="1"/>
    <col min="2" max="2" width="6.90625" style="1" customWidth="1"/>
    <col min="3" max="4" width="24.08984375" style="1" customWidth="1"/>
    <col min="5" max="5" width="26.1796875" style="1" customWidth="1"/>
    <col min="6" max="6" width="23" style="1" customWidth="1"/>
    <col min="7" max="7" width="20.08984375" style="2" customWidth="1"/>
    <col min="8" max="8" width="25.453125" style="1" customWidth="1"/>
    <col min="9" max="16384" width="9" style="3"/>
  </cols>
  <sheetData>
    <row r="1" spans="2:8" ht="6" customHeight="1"/>
    <row r="2" spans="2:8" hidden="1"/>
    <row r="3" spans="2:8" hidden="1"/>
    <row r="4" spans="2:8" hidden="1"/>
    <row r="5" spans="2:8" hidden="1"/>
    <row r="6" spans="2:8" hidden="1"/>
    <row r="7" spans="2:8" ht="20.5" customHeight="1">
      <c r="B7" s="4" t="s">
        <v>0</v>
      </c>
    </row>
    <row r="8" spans="2:8" ht="21">
      <c r="B8" s="377" t="s">
        <v>314</v>
      </c>
      <c r="C8" s="377"/>
      <c r="D8" s="377"/>
      <c r="E8" s="377"/>
      <c r="F8" s="377"/>
      <c r="G8" s="377"/>
      <c r="H8" s="377"/>
    </row>
    <row r="9" spans="2:8" ht="26.15" customHeight="1">
      <c r="G9" s="378" t="s">
        <v>1</v>
      </c>
      <c r="H9" s="378"/>
    </row>
    <row r="10" spans="2:8" s="7" customFormat="1" ht="40" customHeight="1">
      <c r="B10" s="5" t="s">
        <v>2</v>
      </c>
      <c r="C10" s="5" t="s">
        <v>3</v>
      </c>
      <c r="D10" s="5" t="s">
        <v>4</v>
      </c>
      <c r="E10" s="5" t="s">
        <v>5</v>
      </c>
      <c r="F10" s="5" t="s">
        <v>6</v>
      </c>
      <c r="G10" s="6" t="s">
        <v>7</v>
      </c>
      <c r="H10" s="5" t="s">
        <v>8</v>
      </c>
    </row>
    <row r="11" spans="2:8" s="7" customFormat="1" ht="40" customHeight="1">
      <c r="B11" s="5">
        <v>1</v>
      </c>
      <c r="C11" s="5" t="s">
        <v>10</v>
      </c>
      <c r="D11" s="5">
        <v>590</v>
      </c>
      <c r="E11" s="8"/>
      <c r="F11" s="5">
        <v>590</v>
      </c>
      <c r="G11" s="6"/>
      <c r="H11" s="5"/>
    </row>
    <row r="12" spans="2:8" s="7" customFormat="1" ht="40" customHeight="1">
      <c r="B12" s="5">
        <v>2</v>
      </c>
      <c r="C12" s="5" t="s">
        <v>11</v>
      </c>
      <c r="D12" s="5">
        <v>1465</v>
      </c>
      <c r="E12" s="8"/>
      <c r="F12" s="5">
        <v>535</v>
      </c>
      <c r="G12" s="6"/>
      <c r="H12" s="5"/>
    </row>
    <row r="13" spans="2:8" s="7" customFormat="1" ht="40" customHeight="1">
      <c r="B13" s="5">
        <v>3</v>
      </c>
      <c r="C13" s="5" t="s">
        <v>12</v>
      </c>
      <c r="D13" s="5">
        <v>12672</v>
      </c>
      <c r="E13" s="8"/>
      <c r="F13" s="5">
        <v>10770</v>
      </c>
      <c r="G13" s="6"/>
      <c r="H13" s="5"/>
    </row>
    <row r="14" spans="2:8" s="7" customFormat="1" ht="40" customHeight="1">
      <c r="B14" s="5">
        <v>4</v>
      </c>
      <c r="C14" s="5" t="s">
        <v>13</v>
      </c>
      <c r="D14" s="5">
        <v>680</v>
      </c>
      <c r="E14" s="8"/>
      <c r="F14" s="5">
        <v>477</v>
      </c>
      <c r="G14" s="6"/>
      <c r="H14" s="5"/>
    </row>
    <row r="15" spans="2:8" s="7" customFormat="1" ht="40" customHeight="1">
      <c r="B15" s="5">
        <v>5</v>
      </c>
      <c r="C15" s="5" t="s">
        <v>14</v>
      </c>
      <c r="D15" s="5">
        <v>343</v>
      </c>
      <c r="E15" s="8"/>
      <c r="F15" s="5">
        <v>288</v>
      </c>
      <c r="G15" s="6"/>
      <c r="H15" s="5"/>
    </row>
    <row r="16" spans="2:8" s="7" customFormat="1" ht="40" customHeight="1">
      <c r="B16" s="5"/>
      <c r="C16" s="5"/>
      <c r="D16" s="5"/>
      <c r="E16" s="5"/>
      <c r="F16" s="5"/>
      <c r="G16" s="6"/>
      <c r="H16" s="5"/>
    </row>
    <row r="17" spans="2:8" s="7" customFormat="1" ht="40" customHeight="1">
      <c r="B17" s="5"/>
      <c r="C17" s="5" t="s">
        <v>9</v>
      </c>
      <c r="D17" s="5">
        <f>SUM(D11:D16)</f>
        <v>15750</v>
      </c>
      <c r="E17" s="5">
        <v>12750</v>
      </c>
      <c r="F17" s="5">
        <f>SUM(F11:F16)</f>
        <v>12660</v>
      </c>
      <c r="G17" s="5">
        <f>E17-F17</f>
        <v>90</v>
      </c>
      <c r="H17" s="5"/>
    </row>
    <row r="29" spans="2:8">
      <c r="D29" s="379"/>
      <c r="E29" s="380"/>
      <c r="F29" s="380"/>
    </row>
    <row r="30" spans="2:8">
      <c r="D30" s="380"/>
      <c r="E30" s="380"/>
      <c r="F30" s="380"/>
    </row>
    <row r="31" spans="2:8">
      <c r="D31" s="380"/>
      <c r="E31" s="380"/>
      <c r="F31" s="380"/>
    </row>
    <row r="32" spans="2:8">
      <c r="D32" s="380"/>
      <c r="E32" s="380"/>
      <c r="F32" s="380"/>
    </row>
    <row r="33" spans="4:6" s="3" customFormat="1">
      <c r="D33" s="380"/>
      <c r="E33" s="380"/>
      <c r="F33" s="380"/>
    </row>
    <row r="34" spans="4:6" s="3" customFormat="1">
      <c r="D34" s="380"/>
      <c r="E34" s="380"/>
      <c r="F34" s="380"/>
    </row>
  </sheetData>
  <mergeCells count="3">
    <mergeCell ref="B8:H8"/>
    <mergeCell ref="G9:H9"/>
    <mergeCell ref="D29:F34"/>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workbookViewId="0">
      <selection activeCell="A2" sqref="A2:F2"/>
    </sheetView>
  </sheetViews>
  <sheetFormatPr defaultColWidth="9" defaultRowHeight="14"/>
  <cols>
    <col min="1" max="1" width="6.81640625" style="10" customWidth="1"/>
    <col min="2" max="2" width="24.6328125" style="10" customWidth="1"/>
    <col min="3" max="3" width="29.6328125" style="10" customWidth="1"/>
    <col min="4" max="4" width="23.08984375" style="10" customWidth="1"/>
    <col min="5" max="5" width="19.453125" style="11" customWidth="1"/>
    <col min="6" max="6" width="28.6328125" style="12" customWidth="1"/>
    <col min="7" max="7" width="29" style="12" customWidth="1"/>
    <col min="8" max="16384" width="9" style="12"/>
  </cols>
  <sheetData>
    <row r="1" spans="1:6" ht="21.65" customHeight="1">
      <c r="A1" s="381" t="s">
        <v>15</v>
      </c>
      <c r="B1" s="381"/>
    </row>
    <row r="2" spans="1:6" ht="21.65" customHeight="1">
      <c r="A2" s="382" t="s">
        <v>40</v>
      </c>
      <c r="B2" s="382"/>
      <c r="C2" s="382"/>
      <c r="D2" s="382"/>
      <c r="E2" s="382"/>
      <c r="F2" s="382"/>
    </row>
    <row r="3" spans="1:6" s="16" customFormat="1" ht="24.65" customHeight="1">
      <c r="A3" s="13" t="s">
        <v>2</v>
      </c>
      <c r="B3" s="13" t="s">
        <v>16</v>
      </c>
      <c r="C3" s="13" t="s">
        <v>210</v>
      </c>
      <c r="D3" s="13" t="s">
        <v>211</v>
      </c>
      <c r="E3" s="14" t="s">
        <v>212</v>
      </c>
      <c r="F3" s="15" t="s">
        <v>213</v>
      </c>
    </row>
    <row r="4" spans="1:6" s="16" customFormat="1" ht="26.5" customHeight="1">
      <c r="A4" s="17" t="s">
        <v>17</v>
      </c>
      <c r="B4" s="18" t="s">
        <v>18</v>
      </c>
      <c r="C4" s="13"/>
      <c r="D4" s="13"/>
      <c r="E4" s="14"/>
      <c r="F4" s="15"/>
    </row>
    <row r="5" spans="1:6" s="16" customFormat="1" ht="26.5" customHeight="1">
      <c r="A5" s="19">
        <v>1</v>
      </c>
      <c r="B5" s="20" t="s">
        <v>19</v>
      </c>
      <c r="C5" s="21" t="s">
        <v>206</v>
      </c>
      <c r="D5" s="22"/>
      <c r="E5" s="22"/>
      <c r="F5" s="22"/>
    </row>
    <row r="6" spans="1:6" s="16" customFormat="1" ht="26.5" customHeight="1">
      <c r="A6" s="19">
        <v>2</v>
      </c>
      <c r="B6" s="20" t="s">
        <v>20</v>
      </c>
      <c r="C6" s="21" t="s">
        <v>21</v>
      </c>
      <c r="D6" s="22"/>
      <c r="E6" s="22"/>
      <c r="F6" s="22"/>
    </row>
    <row r="7" spans="1:6" s="16" customFormat="1" ht="26.5" customHeight="1">
      <c r="A7" s="19">
        <v>3</v>
      </c>
      <c r="B7" s="20" t="s">
        <v>22</v>
      </c>
      <c r="C7" s="23">
        <v>1</v>
      </c>
      <c r="D7" s="22"/>
      <c r="E7" s="22"/>
      <c r="F7" s="22"/>
    </row>
    <row r="8" spans="1:6" s="16" customFormat="1" ht="26.5" customHeight="1">
      <c r="A8" s="19">
        <v>4</v>
      </c>
      <c r="B8" s="20" t="s">
        <v>23</v>
      </c>
      <c r="C8" s="23">
        <v>1</v>
      </c>
      <c r="D8" s="22"/>
      <c r="E8" s="22"/>
      <c r="F8" s="22"/>
    </row>
    <row r="9" spans="1:6" s="16" customFormat="1" ht="26.5" customHeight="1">
      <c r="A9" s="19">
        <v>5</v>
      </c>
      <c r="B9" s="20" t="s">
        <v>24</v>
      </c>
      <c r="C9" s="24"/>
      <c r="D9" s="22"/>
      <c r="E9" s="22"/>
      <c r="F9" s="22"/>
    </row>
    <row r="10" spans="1:6" s="16" customFormat="1" ht="26.5" customHeight="1">
      <c r="A10" s="25" t="s">
        <v>25</v>
      </c>
      <c r="B10" s="26" t="s">
        <v>26</v>
      </c>
      <c r="C10" s="13"/>
      <c r="D10" s="13"/>
      <c r="E10" s="14"/>
      <c r="F10" s="27"/>
    </row>
    <row r="11" spans="1:6" ht="41.5" customHeight="1">
      <c r="A11" s="22">
        <v>1</v>
      </c>
      <c r="B11" s="28" t="s">
        <v>27</v>
      </c>
      <c r="C11" s="21" t="s">
        <v>28</v>
      </c>
      <c r="D11" s="21" t="s">
        <v>28</v>
      </c>
      <c r="E11" s="29"/>
      <c r="F11" s="29"/>
    </row>
    <row r="12" spans="1:6" ht="41.5" customHeight="1">
      <c r="A12" s="22">
        <v>2</v>
      </c>
      <c r="B12" s="28" t="s">
        <v>225</v>
      </c>
      <c r="C12" s="21" t="s">
        <v>29</v>
      </c>
      <c r="D12" s="21" t="s">
        <v>29</v>
      </c>
      <c r="E12" s="29"/>
      <c r="F12" s="29"/>
    </row>
    <row r="13" spans="1:6" ht="41.5" customHeight="1">
      <c r="A13" s="22">
        <v>3</v>
      </c>
      <c r="B13" s="28" t="s">
        <v>224</v>
      </c>
      <c r="C13" s="30" t="s">
        <v>30</v>
      </c>
      <c r="D13" s="30" t="s">
        <v>30</v>
      </c>
      <c r="E13" s="31">
        <v>1</v>
      </c>
      <c r="F13" s="29"/>
    </row>
    <row r="14" spans="1:6" s="34" customFormat="1" ht="26.5" customHeight="1">
      <c r="A14" s="22">
        <v>4</v>
      </c>
      <c r="B14" s="28" t="s">
        <v>223</v>
      </c>
      <c r="C14" s="30" t="s">
        <v>205</v>
      </c>
      <c r="D14" s="30" t="s">
        <v>31</v>
      </c>
      <c r="E14" s="32">
        <v>1</v>
      </c>
      <c r="F14" s="33"/>
    </row>
    <row r="15" spans="1:6" ht="26.5" customHeight="1">
      <c r="A15" s="22">
        <v>5</v>
      </c>
      <c r="B15" s="28" t="s">
        <v>32</v>
      </c>
      <c r="C15" s="23">
        <v>1</v>
      </c>
      <c r="D15" s="35" t="s">
        <v>204</v>
      </c>
      <c r="E15" s="22" t="s">
        <v>33</v>
      </c>
      <c r="F15" s="29" t="s">
        <v>34</v>
      </c>
    </row>
    <row r="16" spans="1:6" ht="26.5" customHeight="1">
      <c r="A16" s="22">
        <v>6</v>
      </c>
      <c r="B16" s="36" t="s">
        <v>35</v>
      </c>
      <c r="C16" s="23">
        <v>1</v>
      </c>
      <c r="D16" s="31">
        <v>1</v>
      </c>
      <c r="E16" s="31">
        <v>1</v>
      </c>
      <c r="F16" s="29"/>
    </row>
    <row r="17" spans="1:6" ht="26.5" customHeight="1">
      <c r="A17" s="22">
        <v>7</v>
      </c>
      <c r="B17" s="36" t="s">
        <v>227</v>
      </c>
      <c r="C17" s="69">
        <v>43191</v>
      </c>
      <c r="D17" s="70">
        <v>43237</v>
      </c>
      <c r="E17" s="71" t="s">
        <v>228</v>
      </c>
      <c r="F17" s="29"/>
    </row>
    <row r="18" spans="1:6" ht="26.5" customHeight="1">
      <c r="A18" s="22">
        <v>8</v>
      </c>
      <c r="B18" s="36" t="s">
        <v>226</v>
      </c>
      <c r="C18" s="37"/>
      <c r="D18" s="31"/>
      <c r="E18" s="31"/>
      <c r="F18" s="29"/>
    </row>
    <row r="19" spans="1:6" ht="26.5" customHeight="1">
      <c r="A19" s="22">
        <v>9</v>
      </c>
      <c r="B19" s="36" t="s">
        <v>207</v>
      </c>
      <c r="C19" s="37"/>
      <c r="D19" s="31"/>
      <c r="E19" s="31"/>
      <c r="F19" s="29"/>
    </row>
    <row r="20" spans="1:6" ht="26.5" customHeight="1">
      <c r="A20" s="25" t="s">
        <v>221</v>
      </c>
      <c r="B20" s="26" t="s">
        <v>36</v>
      </c>
      <c r="C20" s="38"/>
      <c r="D20" s="39"/>
      <c r="E20" s="39"/>
      <c r="F20" s="40"/>
    </row>
    <row r="21" spans="1:6" ht="26.5" customHeight="1">
      <c r="A21" s="41">
        <v>1</v>
      </c>
      <c r="B21" s="36" t="s">
        <v>216</v>
      </c>
      <c r="C21" s="42" t="s">
        <v>220</v>
      </c>
      <c r="D21" s="36"/>
      <c r="E21" s="36"/>
      <c r="F21" s="36"/>
    </row>
    <row r="22" spans="1:6" ht="26.5" customHeight="1">
      <c r="A22" s="41">
        <v>2</v>
      </c>
      <c r="B22" s="36" t="s">
        <v>232</v>
      </c>
      <c r="C22" s="42" t="s">
        <v>217</v>
      </c>
      <c r="D22" s="36"/>
      <c r="E22" s="36"/>
      <c r="F22" s="36"/>
    </row>
    <row r="23" spans="1:6" ht="26.5" customHeight="1">
      <c r="A23" s="41">
        <v>3</v>
      </c>
      <c r="B23" s="36" t="s">
        <v>229</v>
      </c>
      <c r="C23" s="42" t="s">
        <v>233</v>
      </c>
      <c r="D23" s="36"/>
      <c r="E23" s="36"/>
      <c r="F23" s="36"/>
    </row>
    <row r="24" spans="1:6" ht="26.5" customHeight="1">
      <c r="A24" s="41">
        <v>4</v>
      </c>
      <c r="B24" s="36" t="s">
        <v>218</v>
      </c>
      <c r="C24" s="42" t="s">
        <v>37</v>
      </c>
      <c r="D24" s="36"/>
      <c r="E24" s="36"/>
      <c r="F24" s="36"/>
    </row>
    <row r="25" spans="1:6" ht="26.5" customHeight="1">
      <c r="A25" s="41">
        <v>5</v>
      </c>
      <c r="B25" s="36" t="s">
        <v>219</v>
      </c>
      <c r="C25" s="42" t="s">
        <v>38</v>
      </c>
      <c r="D25" s="36"/>
      <c r="E25" s="36"/>
      <c r="F25" s="36"/>
    </row>
    <row r="26" spans="1:6" ht="26.5" customHeight="1">
      <c r="A26" s="41">
        <v>6</v>
      </c>
      <c r="B26" s="36" t="s">
        <v>230</v>
      </c>
      <c r="C26" s="42" t="s">
        <v>231</v>
      </c>
      <c r="D26" s="36"/>
      <c r="E26" s="36"/>
      <c r="F26" s="36"/>
    </row>
    <row r="27" spans="1:6" ht="26.5" customHeight="1">
      <c r="A27" s="25" t="s">
        <v>222</v>
      </c>
      <c r="B27" s="43" t="s">
        <v>39</v>
      </c>
      <c r="C27" s="41"/>
      <c r="D27" s="41"/>
      <c r="E27" s="44"/>
      <c r="F27" s="40"/>
    </row>
    <row r="28" spans="1:6" ht="26.5" customHeight="1">
      <c r="A28" s="41">
        <v>1</v>
      </c>
      <c r="B28" s="36" t="s">
        <v>208</v>
      </c>
      <c r="C28" s="45"/>
      <c r="D28" s="41"/>
      <c r="E28" s="44"/>
      <c r="F28" s="40"/>
    </row>
    <row r="29" spans="1:6" ht="25" customHeight="1">
      <c r="A29" s="41">
        <v>2</v>
      </c>
      <c r="B29" s="36" t="s">
        <v>209</v>
      </c>
      <c r="C29" s="45"/>
      <c r="D29" s="41"/>
      <c r="E29" s="44"/>
      <c r="F29" s="40"/>
    </row>
  </sheetData>
  <mergeCells count="2">
    <mergeCell ref="A1:B1"/>
    <mergeCell ref="A2:F2"/>
  </mergeCells>
  <phoneticPr fontId="3"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EDD9-0600-4355-A4C3-56C5FB1E9D5C}">
  <dimension ref="A2:C13"/>
  <sheetViews>
    <sheetView workbookViewId="0">
      <selection activeCell="B3" sqref="B3"/>
    </sheetView>
  </sheetViews>
  <sheetFormatPr defaultRowHeight="14"/>
  <cols>
    <col min="2" max="2" width="15.7265625" bestFit="1" customWidth="1"/>
    <col min="3" max="3" width="67.7265625" customWidth="1"/>
  </cols>
  <sheetData>
    <row r="2" spans="1:3" s="210" customFormat="1" ht="25.5" customHeight="1">
      <c r="A2" s="211" t="s">
        <v>609</v>
      </c>
      <c r="B2" s="211" t="s">
        <v>628</v>
      </c>
      <c r="C2" s="211" t="s">
        <v>629</v>
      </c>
    </row>
    <row r="3" spans="1:3" ht="56">
      <c r="A3" s="211">
        <v>1</v>
      </c>
      <c r="B3" s="9" t="s">
        <v>630</v>
      </c>
      <c r="C3" s="305" t="s">
        <v>631</v>
      </c>
    </row>
    <row r="4" spans="1:3" ht="28">
      <c r="A4" s="211">
        <v>2</v>
      </c>
      <c r="B4" s="211" t="s">
        <v>632</v>
      </c>
      <c r="C4" s="305" t="s">
        <v>633</v>
      </c>
    </row>
    <row r="5" spans="1:3" ht="56">
      <c r="A5" s="211">
        <v>3</v>
      </c>
      <c r="B5" s="9" t="s">
        <v>636</v>
      </c>
      <c r="C5" s="305" t="s">
        <v>637</v>
      </c>
    </row>
    <row r="6" spans="1:3" ht="112">
      <c r="A6" s="211">
        <v>4</v>
      </c>
      <c r="B6" s="9" t="s">
        <v>634</v>
      </c>
      <c r="C6" s="305" t="s">
        <v>635</v>
      </c>
    </row>
    <row r="7" spans="1:3" ht="56">
      <c r="A7" s="211">
        <v>5</v>
      </c>
      <c r="B7" s="9" t="s">
        <v>639</v>
      </c>
      <c r="C7" s="305" t="s">
        <v>638</v>
      </c>
    </row>
    <row r="8" spans="1:3" ht="28">
      <c r="A8" s="211">
        <v>6</v>
      </c>
      <c r="B8" s="9" t="s">
        <v>640</v>
      </c>
      <c r="C8" s="305" t="s">
        <v>641</v>
      </c>
    </row>
    <row r="9" spans="1:3" ht="56">
      <c r="A9" s="211">
        <v>7</v>
      </c>
      <c r="B9" s="307" t="s">
        <v>643</v>
      </c>
      <c r="C9" s="305" t="s">
        <v>642</v>
      </c>
    </row>
    <row r="13" spans="1:3">
      <c r="C13" s="306"/>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view="pageBreakPreview" topLeftCell="A4" zoomScale="60" zoomScaleNormal="100" workbookViewId="0">
      <selection activeCell="F11" sqref="F11"/>
    </sheetView>
  </sheetViews>
  <sheetFormatPr defaultColWidth="9" defaultRowHeight="14"/>
  <cols>
    <col min="1" max="1" width="7.08984375" style="321" bestFit="1" customWidth="1"/>
    <col min="2" max="2" width="28.26953125" style="329" customWidth="1"/>
    <col min="3" max="3" width="16" style="329" customWidth="1"/>
    <col min="4" max="4" width="27" style="321" customWidth="1"/>
    <col min="5" max="16384" width="9" style="330"/>
  </cols>
  <sheetData>
    <row r="1" spans="1:4" ht="16">
      <c r="A1" s="328" t="s">
        <v>626</v>
      </c>
    </row>
    <row r="2" spans="1:4" ht="23.5">
      <c r="A2" s="383" t="s">
        <v>661</v>
      </c>
      <c r="B2" s="383"/>
      <c r="C2" s="383"/>
      <c r="D2" s="383"/>
    </row>
    <row r="3" spans="1:4">
      <c r="D3" s="322" t="s">
        <v>315</v>
      </c>
    </row>
    <row r="4" spans="1:4" s="331" customFormat="1" ht="29" customHeight="1">
      <c r="A4" s="323" t="s">
        <v>2</v>
      </c>
      <c r="B4" s="323" t="s">
        <v>3</v>
      </c>
      <c r="C4" s="323" t="s">
        <v>317</v>
      </c>
      <c r="D4" s="323" t="s">
        <v>8</v>
      </c>
    </row>
    <row r="5" spans="1:4" ht="29" customHeight="1">
      <c r="A5" s="333">
        <v>1</v>
      </c>
      <c r="B5" s="365" t="s">
        <v>663</v>
      </c>
      <c r="C5" s="349">
        <f>(26902.21+11574.2+20807.69+3660.4+35462.3+13107.75)/(10000)</f>
        <v>11.151455000000002</v>
      </c>
      <c r="D5" s="304"/>
    </row>
    <row r="6" spans="1:4" s="332" customFormat="1" ht="29" customHeight="1">
      <c r="A6" s="333">
        <v>2</v>
      </c>
      <c r="B6" s="365" t="s">
        <v>664</v>
      </c>
      <c r="C6" s="349">
        <f>(3734.7+33538+29625+28286+65443+29625+200+125652.6+30841+19647.37+16652)/(10000)</f>
        <v>38.324467000000006</v>
      </c>
      <c r="D6" s="304"/>
    </row>
    <row r="7" spans="1:4" s="332" customFormat="1" ht="29" customHeight="1">
      <c r="A7" s="333">
        <v>3</v>
      </c>
      <c r="B7" s="365" t="s">
        <v>665</v>
      </c>
      <c r="C7" s="349">
        <f>(14500+132540+15325+66468+41265+26490)/(10000)</f>
        <v>29.658799999999999</v>
      </c>
      <c r="D7" s="304"/>
    </row>
    <row r="8" spans="1:4" s="332" customFormat="1" ht="29" customHeight="1">
      <c r="A8" s="333">
        <v>4</v>
      </c>
      <c r="B8" s="365" t="s">
        <v>701</v>
      </c>
      <c r="C8" s="349">
        <v>4.8</v>
      </c>
      <c r="D8" s="304"/>
    </row>
    <row r="9" spans="1:4" s="332" customFormat="1" ht="29" customHeight="1">
      <c r="A9" s="333">
        <v>5</v>
      </c>
      <c r="B9" s="365" t="s">
        <v>702</v>
      </c>
      <c r="C9" s="349">
        <v>1.81</v>
      </c>
      <c r="D9" s="304"/>
    </row>
    <row r="10" spans="1:4" s="332" customFormat="1" ht="29" customHeight="1">
      <c r="A10" s="333">
        <v>6</v>
      </c>
      <c r="B10" s="365" t="s">
        <v>703</v>
      </c>
      <c r="C10" s="349">
        <v>4.7</v>
      </c>
      <c r="D10" s="304"/>
    </row>
    <row r="11" spans="1:4" s="332" customFormat="1" ht="29" customHeight="1">
      <c r="A11" s="333">
        <v>7</v>
      </c>
      <c r="B11" s="365" t="s">
        <v>666</v>
      </c>
      <c r="C11" s="349">
        <v>12.56</v>
      </c>
      <c r="D11" s="366" t="s">
        <v>667</v>
      </c>
    </row>
    <row r="12" spans="1:4" s="332" customFormat="1" ht="29" customHeight="1">
      <c r="A12" s="384" t="s">
        <v>648</v>
      </c>
      <c r="B12" s="385"/>
      <c r="C12" s="334">
        <f>SUM(C5:C11)</f>
        <v>103.00472200000002</v>
      </c>
      <c r="D12" s="304"/>
    </row>
    <row r="14" spans="1:4">
      <c r="C14" s="348"/>
    </row>
    <row r="16" spans="1:4">
      <c r="C16" s="348"/>
    </row>
  </sheetData>
  <autoFilter ref="A4:D12" xr:uid="{00000000-0001-0000-0400-000000000000}"/>
  <mergeCells count="2">
    <mergeCell ref="A2:D2"/>
    <mergeCell ref="A12:B12"/>
  </mergeCells>
  <phoneticPr fontId="3" type="noConversion"/>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abSelected="1" view="pageBreakPreview" zoomScale="60" zoomScaleNormal="100" workbookViewId="0">
      <selection activeCell="H8" sqref="H8"/>
    </sheetView>
  </sheetViews>
  <sheetFormatPr defaultColWidth="9" defaultRowHeight="14"/>
  <cols>
    <col min="1" max="1" width="7.08984375" style="216" bestFit="1" customWidth="1"/>
    <col min="2" max="2" width="26.453125" style="215" customWidth="1"/>
    <col min="3" max="3" width="16.26953125" style="215" customWidth="1"/>
    <col min="4" max="4" width="23.1796875" style="215" customWidth="1"/>
    <col min="5" max="5" width="13.7265625" style="216" customWidth="1"/>
    <col min="6" max="16384" width="9" style="217"/>
  </cols>
  <sheetData>
    <row r="1" spans="1:6" ht="20.5" customHeight="1">
      <c r="A1" s="325" t="s">
        <v>649</v>
      </c>
    </row>
    <row r="2" spans="1:6" ht="23.5">
      <c r="A2" s="376" t="s">
        <v>627</v>
      </c>
      <c r="B2" s="376"/>
      <c r="C2" s="376"/>
      <c r="D2" s="376"/>
      <c r="E2" s="376"/>
    </row>
    <row r="3" spans="1:6">
      <c r="E3" s="214"/>
    </row>
    <row r="4" spans="1:6" s="295" customFormat="1" ht="24.65" customHeight="1">
      <c r="A4" s="313" t="s">
        <v>2</v>
      </c>
      <c r="B4" s="313" t="s">
        <v>324</v>
      </c>
      <c r="C4" s="313" t="s">
        <v>210</v>
      </c>
      <c r="D4" s="313" t="s">
        <v>323</v>
      </c>
      <c r="E4" s="313" t="s">
        <v>8</v>
      </c>
    </row>
    <row r="5" spans="1:6" s="371" customFormat="1" ht="24.65" customHeight="1">
      <c r="A5" s="370" t="s">
        <v>17</v>
      </c>
      <c r="B5" s="370" t="s">
        <v>668</v>
      </c>
      <c r="C5" s="370"/>
      <c r="D5" s="370"/>
      <c r="E5" s="370"/>
    </row>
    <row r="6" spans="1:6" s="351" customFormat="1" ht="24.65" customHeight="1">
      <c r="A6" s="315" t="s">
        <v>669</v>
      </c>
      <c r="B6" s="300" t="s">
        <v>670</v>
      </c>
      <c r="C6" s="315"/>
      <c r="D6" s="315"/>
      <c r="E6" s="315"/>
    </row>
    <row r="7" spans="1:6" s="218" customFormat="1" ht="24.65" customHeight="1">
      <c r="A7" s="296">
        <v>1</v>
      </c>
      <c r="B7" s="300" t="s">
        <v>688</v>
      </c>
      <c r="C7" s="296" t="s">
        <v>684</v>
      </c>
      <c r="D7" s="296" t="s">
        <v>684</v>
      </c>
      <c r="E7" s="314"/>
    </row>
    <row r="8" spans="1:6" s="357" customFormat="1" ht="22.5" customHeight="1">
      <c r="A8" s="353">
        <v>2</v>
      </c>
      <c r="B8" s="354" t="s">
        <v>671</v>
      </c>
      <c r="C8" s="355" t="s">
        <v>687</v>
      </c>
      <c r="D8" s="355" t="s">
        <v>700</v>
      </c>
      <c r="E8" s="355"/>
      <c r="F8" s="356"/>
    </row>
    <row r="9" spans="1:6" s="218" customFormat="1" ht="24.65" customHeight="1">
      <c r="A9" s="350" t="s">
        <v>672</v>
      </c>
      <c r="B9" s="300" t="s">
        <v>673</v>
      </c>
      <c r="C9" s="296"/>
      <c r="D9" s="301"/>
      <c r="E9" s="303"/>
    </row>
    <row r="10" spans="1:6" s="218" customFormat="1" ht="24.65" customHeight="1">
      <c r="A10" s="296">
        <v>1</v>
      </c>
      <c r="B10" s="300" t="s">
        <v>674</v>
      </c>
      <c r="C10" s="352">
        <v>1</v>
      </c>
      <c r="D10" s="352">
        <v>1</v>
      </c>
      <c r="E10" s="303"/>
    </row>
    <row r="11" spans="1:6" s="218" customFormat="1" ht="24.65" customHeight="1">
      <c r="A11" s="296">
        <v>2</v>
      </c>
      <c r="B11" s="299" t="s">
        <v>682</v>
      </c>
      <c r="C11" s="352">
        <v>1</v>
      </c>
      <c r="D11" s="352">
        <v>1</v>
      </c>
      <c r="E11" s="303"/>
    </row>
    <row r="12" spans="1:6" s="357" customFormat="1" ht="24.65" customHeight="1">
      <c r="A12" s="353">
        <v>3</v>
      </c>
      <c r="B12" s="354" t="s">
        <v>686</v>
      </c>
      <c r="C12" s="358">
        <v>1</v>
      </c>
      <c r="D12" s="359" t="s">
        <v>228</v>
      </c>
      <c r="E12" s="360"/>
    </row>
    <row r="13" spans="1:6" s="218" customFormat="1" ht="24.5" customHeight="1">
      <c r="A13" s="350" t="s">
        <v>675</v>
      </c>
      <c r="B13" s="299" t="s">
        <v>676</v>
      </c>
      <c r="C13" s="296"/>
      <c r="D13" s="301"/>
      <c r="E13" s="303"/>
    </row>
    <row r="14" spans="1:6" s="218" customFormat="1" ht="24.65" customHeight="1">
      <c r="A14" s="296">
        <v>1</v>
      </c>
      <c r="B14" s="299" t="s">
        <v>683</v>
      </c>
      <c r="C14" s="352">
        <v>1</v>
      </c>
      <c r="D14" s="352">
        <v>1</v>
      </c>
      <c r="E14" s="303"/>
    </row>
    <row r="15" spans="1:6" s="218" customFormat="1" ht="24.65" customHeight="1">
      <c r="A15" s="350" t="s">
        <v>677</v>
      </c>
      <c r="B15" s="299" t="s">
        <v>678</v>
      </c>
      <c r="C15" s="296"/>
      <c r="D15" s="301"/>
      <c r="E15" s="303"/>
    </row>
    <row r="16" spans="1:6" s="218" customFormat="1" ht="24.65" customHeight="1">
      <c r="A16" s="296">
        <v>1</v>
      </c>
      <c r="B16" s="299" t="s">
        <v>679</v>
      </c>
      <c r="C16" s="352">
        <v>1</v>
      </c>
      <c r="D16" s="352">
        <v>1</v>
      </c>
      <c r="E16" s="303"/>
    </row>
    <row r="17" spans="1:5" s="218" customFormat="1" ht="24.65" customHeight="1">
      <c r="A17" s="296">
        <v>2</v>
      </c>
      <c r="B17" s="300" t="s">
        <v>680</v>
      </c>
      <c r="C17" s="312" t="s">
        <v>685</v>
      </c>
      <c r="D17" s="312" t="s">
        <v>685</v>
      </c>
      <c r="E17" s="314"/>
    </row>
    <row r="18" spans="1:5" s="218" customFormat="1" ht="24.65" customHeight="1">
      <c r="A18" s="367" t="s">
        <v>25</v>
      </c>
      <c r="B18" s="368" t="s">
        <v>681</v>
      </c>
      <c r="C18" s="369"/>
      <c r="D18" s="369"/>
      <c r="E18" s="314"/>
    </row>
    <row r="19" spans="1:5" s="218" customFormat="1" ht="27.5" customHeight="1">
      <c r="A19" s="296">
        <v>1</v>
      </c>
      <c r="B19" s="309" t="s">
        <v>691</v>
      </c>
      <c r="C19" s="361" t="s">
        <v>693</v>
      </c>
      <c r="D19" s="361" t="s">
        <v>693</v>
      </c>
      <c r="E19" s="314"/>
    </row>
    <row r="20" spans="1:5" s="218" customFormat="1" ht="29.5" customHeight="1">
      <c r="A20" s="296">
        <v>2</v>
      </c>
      <c r="B20" s="309" t="s">
        <v>692</v>
      </c>
      <c r="C20" s="361" t="s">
        <v>693</v>
      </c>
      <c r="D20" s="361" t="s">
        <v>693</v>
      </c>
      <c r="E20" s="314"/>
    </row>
    <row r="21" spans="1:5" s="218" customFormat="1" ht="25.5" customHeight="1">
      <c r="A21" s="296">
        <v>3</v>
      </c>
      <c r="B21" s="309" t="s">
        <v>694</v>
      </c>
      <c r="C21" s="302" t="s">
        <v>695</v>
      </c>
      <c r="D21" s="336">
        <v>0.88290000000000002</v>
      </c>
      <c r="E21" s="314"/>
    </row>
    <row r="28" spans="1:5">
      <c r="D28" s="311"/>
    </row>
  </sheetData>
  <mergeCells count="1">
    <mergeCell ref="A2:E2"/>
  </mergeCells>
  <phoneticPr fontId="3"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
  <sheetViews>
    <sheetView view="pageBreakPreview" zoomScale="80" zoomScaleNormal="100" zoomScaleSheetLayoutView="80" workbookViewId="0">
      <selection activeCell="I4" sqref="I4"/>
    </sheetView>
  </sheetViews>
  <sheetFormatPr defaultColWidth="9" defaultRowHeight="15.5"/>
  <cols>
    <col min="1" max="1" width="5.36328125" style="267" customWidth="1"/>
    <col min="2" max="2" width="5.81640625" style="267" customWidth="1"/>
    <col min="3" max="3" width="9" style="267"/>
    <col min="4" max="4" width="4.6328125" style="267" customWidth="1"/>
    <col min="5" max="5" width="20.90625" style="267" customWidth="1"/>
    <col min="6" max="6" width="54.6328125" style="267" customWidth="1"/>
    <col min="7" max="7" width="6.54296875" style="267" customWidth="1"/>
    <col min="8" max="8" width="6.08984375" style="267" customWidth="1"/>
    <col min="9" max="9" width="18.81640625" style="326" customWidth="1"/>
    <col min="10" max="10" width="9" style="267"/>
    <col min="11" max="13" width="11.90625" style="267" bestFit="1" customWidth="1"/>
    <col min="14" max="16384" width="9" style="267"/>
  </cols>
  <sheetData>
    <row r="1" spans="1:9">
      <c r="A1" s="326" t="s">
        <v>650</v>
      </c>
    </row>
    <row r="2" spans="1:9" ht="25" customHeight="1">
      <c r="A2" s="390" t="s">
        <v>645</v>
      </c>
      <c r="B2" s="391"/>
      <c r="C2" s="391"/>
      <c r="D2" s="391"/>
      <c r="E2" s="391"/>
      <c r="F2" s="391"/>
      <c r="G2" s="391"/>
      <c r="H2" s="391"/>
      <c r="I2" s="391"/>
    </row>
    <row r="3" spans="1:9" s="282" customFormat="1" ht="29" customHeight="1">
      <c r="A3" s="342" t="s">
        <v>540</v>
      </c>
      <c r="B3" s="342" t="s">
        <v>541</v>
      </c>
      <c r="C3" s="342" t="s">
        <v>542</v>
      </c>
      <c r="D3" s="342" t="s">
        <v>330</v>
      </c>
      <c r="E3" s="342" t="s">
        <v>333</v>
      </c>
      <c r="F3" s="342" t="s">
        <v>334</v>
      </c>
      <c r="G3" s="343" t="s">
        <v>543</v>
      </c>
      <c r="H3" s="343" t="s">
        <v>335</v>
      </c>
      <c r="I3" s="343" t="s">
        <v>544</v>
      </c>
    </row>
    <row r="4" spans="1:9" ht="145.5" customHeight="1">
      <c r="A4" s="389" t="s">
        <v>545</v>
      </c>
      <c r="B4" s="389" t="s">
        <v>546</v>
      </c>
      <c r="C4" s="284" t="s">
        <v>547</v>
      </c>
      <c r="D4" s="283">
        <v>2.5</v>
      </c>
      <c r="E4" s="285" t="s">
        <v>548</v>
      </c>
      <c r="F4" s="337" t="s">
        <v>653</v>
      </c>
      <c r="G4" s="310">
        <v>2.5</v>
      </c>
      <c r="H4" s="310">
        <v>0</v>
      </c>
      <c r="I4" s="286"/>
    </row>
    <row r="5" spans="1:9" ht="79" customHeight="1">
      <c r="A5" s="389"/>
      <c r="B5" s="389"/>
      <c r="C5" s="284" t="s">
        <v>549</v>
      </c>
      <c r="D5" s="283">
        <v>1.5</v>
      </c>
      <c r="E5" s="285" t="s">
        <v>550</v>
      </c>
      <c r="F5" s="337" t="s">
        <v>690</v>
      </c>
      <c r="G5" s="310">
        <v>1.5</v>
      </c>
      <c r="H5" s="310">
        <v>0</v>
      </c>
      <c r="I5" s="286"/>
    </row>
    <row r="6" spans="1:9" ht="129.5" customHeight="1">
      <c r="A6" s="389"/>
      <c r="B6" s="389" t="s">
        <v>551</v>
      </c>
      <c r="C6" s="284" t="s">
        <v>552</v>
      </c>
      <c r="D6" s="283">
        <v>2</v>
      </c>
      <c r="E6" s="285" t="s">
        <v>553</v>
      </c>
      <c r="F6" s="287" t="s">
        <v>554</v>
      </c>
      <c r="G6" s="310">
        <v>2</v>
      </c>
      <c r="H6" s="310">
        <v>0</v>
      </c>
      <c r="I6" s="286"/>
    </row>
    <row r="7" spans="1:9" ht="100" customHeight="1">
      <c r="A7" s="389"/>
      <c r="B7" s="389"/>
      <c r="C7" s="284" t="s">
        <v>555</v>
      </c>
      <c r="D7" s="283">
        <v>4</v>
      </c>
      <c r="E7" s="285" t="s">
        <v>556</v>
      </c>
      <c r="F7" s="308" t="s">
        <v>689</v>
      </c>
      <c r="G7" s="310">
        <v>4</v>
      </c>
      <c r="H7" s="310">
        <v>1</v>
      </c>
      <c r="I7" s="364" t="s">
        <v>704</v>
      </c>
    </row>
    <row r="8" spans="1:9" ht="118" customHeight="1">
      <c r="A8" s="392" t="s">
        <v>557</v>
      </c>
      <c r="B8" s="389" t="s">
        <v>558</v>
      </c>
      <c r="C8" s="284" t="s">
        <v>559</v>
      </c>
      <c r="D8" s="283">
        <v>3</v>
      </c>
      <c r="E8" s="285" t="s">
        <v>560</v>
      </c>
      <c r="F8" s="308" t="s">
        <v>644</v>
      </c>
      <c r="G8" s="310">
        <v>2</v>
      </c>
      <c r="H8" s="310">
        <v>0</v>
      </c>
      <c r="I8" s="316"/>
    </row>
    <row r="9" spans="1:9" ht="117.5" customHeight="1">
      <c r="A9" s="389"/>
      <c r="B9" s="389"/>
      <c r="C9" s="284" t="s">
        <v>561</v>
      </c>
      <c r="D9" s="283">
        <v>2</v>
      </c>
      <c r="E9" s="338" t="s">
        <v>654</v>
      </c>
      <c r="F9" s="285" t="s">
        <v>562</v>
      </c>
      <c r="G9" s="310">
        <v>2</v>
      </c>
      <c r="H9" s="310">
        <v>0</v>
      </c>
      <c r="I9" s="286"/>
    </row>
    <row r="10" spans="1:9" ht="81" customHeight="1">
      <c r="A10" s="389" t="s">
        <v>563</v>
      </c>
      <c r="B10" s="389" t="s">
        <v>564</v>
      </c>
      <c r="C10" s="284" t="s">
        <v>565</v>
      </c>
      <c r="D10" s="283">
        <v>2</v>
      </c>
      <c r="E10" s="338" t="s">
        <v>658</v>
      </c>
      <c r="F10" s="339" t="s">
        <v>656</v>
      </c>
      <c r="G10" s="310">
        <v>2</v>
      </c>
      <c r="H10" s="310">
        <v>0</v>
      </c>
      <c r="I10" s="286"/>
    </row>
    <row r="11" spans="1:9" ht="67" customHeight="1">
      <c r="A11" s="389"/>
      <c r="B11" s="389"/>
      <c r="C11" s="284" t="s">
        <v>566</v>
      </c>
      <c r="D11" s="283">
        <v>4</v>
      </c>
      <c r="E11" s="285" t="s">
        <v>567</v>
      </c>
      <c r="F11" s="339" t="s">
        <v>655</v>
      </c>
      <c r="G11" s="310">
        <v>4</v>
      </c>
      <c r="H11" s="310">
        <v>0</v>
      </c>
      <c r="I11" s="286"/>
    </row>
    <row r="12" spans="1:9" ht="110.5" customHeight="1">
      <c r="A12" s="389"/>
      <c r="B12" s="389"/>
      <c r="C12" s="284" t="s">
        <v>568</v>
      </c>
      <c r="D12" s="283">
        <v>8</v>
      </c>
      <c r="E12" s="285" t="s">
        <v>569</v>
      </c>
      <c r="F12" s="289" t="s">
        <v>657</v>
      </c>
      <c r="G12" s="310">
        <v>7</v>
      </c>
      <c r="H12" s="310">
        <v>1</v>
      </c>
      <c r="I12" s="364" t="s">
        <v>705</v>
      </c>
    </row>
    <row r="13" spans="1:9" ht="98.15" customHeight="1">
      <c r="A13" s="393" t="s">
        <v>570</v>
      </c>
      <c r="B13" s="389" t="s">
        <v>571</v>
      </c>
      <c r="C13" s="284" t="s">
        <v>572</v>
      </c>
      <c r="D13" s="283">
        <v>4</v>
      </c>
      <c r="E13" s="285" t="s">
        <v>573</v>
      </c>
      <c r="F13" s="285" t="s">
        <v>574</v>
      </c>
      <c r="G13" s="310">
        <v>1</v>
      </c>
      <c r="H13" s="310">
        <v>3</v>
      </c>
      <c r="I13" s="364" t="s">
        <v>711</v>
      </c>
    </row>
    <row r="14" spans="1:9" ht="117" customHeight="1">
      <c r="A14" s="394"/>
      <c r="B14" s="389"/>
      <c r="C14" s="284" t="s">
        <v>575</v>
      </c>
      <c r="D14" s="283">
        <v>7</v>
      </c>
      <c r="E14" s="338" t="s">
        <v>696</v>
      </c>
      <c r="F14" s="344" t="s">
        <v>659</v>
      </c>
      <c r="G14" s="310">
        <v>7</v>
      </c>
      <c r="H14" s="310"/>
      <c r="I14" s="316"/>
    </row>
    <row r="15" spans="1:9" ht="79" customHeight="1">
      <c r="A15" s="340" t="s">
        <v>576</v>
      </c>
      <c r="B15" s="283" t="s">
        <v>577</v>
      </c>
      <c r="C15" s="283" t="s">
        <v>578</v>
      </c>
      <c r="D15" s="310">
        <v>8</v>
      </c>
      <c r="E15" s="288" t="s">
        <v>579</v>
      </c>
      <c r="F15" s="308" t="s">
        <v>697</v>
      </c>
      <c r="G15" s="310">
        <f>8-H15</f>
        <v>8</v>
      </c>
      <c r="H15" s="310"/>
      <c r="I15" s="316"/>
    </row>
    <row r="16" spans="1:9" ht="133" customHeight="1">
      <c r="A16" s="389" t="s">
        <v>586</v>
      </c>
      <c r="B16" s="283" t="s">
        <v>580</v>
      </c>
      <c r="C16" s="283" t="s">
        <v>581</v>
      </c>
      <c r="D16" s="310">
        <v>9</v>
      </c>
      <c r="E16" s="288" t="s">
        <v>582</v>
      </c>
      <c r="F16" s="308" t="s">
        <v>698</v>
      </c>
      <c r="G16" s="310">
        <f>D16-H16</f>
        <v>7</v>
      </c>
      <c r="H16" s="310">
        <v>2</v>
      </c>
      <c r="I16" s="364" t="s">
        <v>706</v>
      </c>
    </row>
    <row r="17" spans="1:16" ht="78" customHeight="1">
      <c r="A17" s="389"/>
      <c r="B17" s="283" t="s">
        <v>583</v>
      </c>
      <c r="C17" s="283" t="s">
        <v>584</v>
      </c>
      <c r="D17" s="310">
        <v>6</v>
      </c>
      <c r="E17" s="288" t="s">
        <v>585</v>
      </c>
      <c r="F17" s="320" t="s">
        <v>699</v>
      </c>
      <c r="G17" s="310">
        <f>D17-H17</f>
        <v>5.67</v>
      </c>
      <c r="H17" s="310">
        <v>0.33</v>
      </c>
      <c r="I17" s="364" t="s">
        <v>707</v>
      </c>
    </row>
    <row r="18" spans="1:16" ht="95.5" customHeight="1">
      <c r="A18" s="389"/>
      <c r="B18" s="283" t="s">
        <v>587</v>
      </c>
      <c r="C18" s="283" t="s">
        <v>588</v>
      </c>
      <c r="D18" s="310">
        <v>7</v>
      </c>
      <c r="E18" s="288" t="s">
        <v>589</v>
      </c>
      <c r="F18" s="335" t="s">
        <v>652</v>
      </c>
      <c r="G18" s="310">
        <v>7</v>
      </c>
      <c r="H18" s="310">
        <v>0</v>
      </c>
      <c r="I18" s="286"/>
      <c r="K18" s="267">
        <v>53</v>
      </c>
      <c r="L18" s="267">
        <v>21</v>
      </c>
      <c r="M18" s="267">
        <v>2</v>
      </c>
    </row>
    <row r="19" spans="1:16" ht="63.5" customHeight="1">
      <c r="A19" s="389" t="s">
        <v>590</v>
      </c>
      <c r="B19" s="389" t="s">
        <v>591</v>
      </c>
      <c r="C19" s="283" t="s">
        <v>592</v>
      </c>
      <c r="D19" s="310">
        <v>22</v>
      </c>
      <c r="E19" s="287" t="s">
        <v>593</v>
      </c>
      <c r="F19" s="363" t="s">
        <v>709</v>
      </c>
      <c r="G19" s="310">
        <v>22</v>
      </c>
      <c r="H19" s="310">
        <v>0</v>
      </c>
      <c r="I19" s="286"/>
      <c r="K19" s="341">
        <f>K18/76</f>
        <v>0.69736842105263153</v>
      </c>
      <c r="L19" s="341">
        <f>L18/76</f>
        <v>0.27631578947368424</v>
      </c>
      <c r="M19" s="341">
        <f>M18/76</f>
        <v>2.6315789473684209E-2</v>
      </c>
    </row>
    <row r="20" spans="1:16" ht="67" customHeight="1">
      <c r="A20" s="389"/>
      <c r="B20" s="389"/>
      <c r="C20" s="283" t="s">
        <v>594</v>
      </c>
      <c r="D20" s="310">
        <v>8</v>
      </c>
      <c r="E20" s="288" t="s">
        <v>595</v>
      </c>
      <c r="F20" s="339" t="s">
        <v>710</v>
      </c>
      <c r="G20" s="310">
        <v>7</v>
      </c>
      <c r="H20" s="310">
        <v>1</v>
      </c>
      <c r="I20" s="364" t="s">
        <v>708</v>
      </c>
      <c r="L20" s="341">
        <f>L19*0.85</f>
        <v>0.23486842105263159</v>
      </c>
      <c r="M20" s="341">
        <f>M19*0.5</f>
        <v>1.3157894736842105E-2</v>
      </c>
      <c r="O20" s="362">
        <f>K19+L20+M20</f>
        <v>0.94539473684210529</v>
      </c>
      <c r="P20" s="267">
        <f>O20*6</f>
        <v>5.6723684210526315</v>
      </c>
    </row>
    <row r="21" spans="1:16">
      <c r="A21" s="386" t="s">
        <v>646</v>
      </c>
      <c r="B21" s="386"/>
      <c r="C21" s="386"/>
      <c r="D21" s="317">
        <f>SUM(D4:D20)</f>
        <v>100</v>
      </c>
      <c r="E21" s="318"/>
      <c r="F21" s="318"/>
      <c r="G21" s="317">
        <f>SUM(G4:G20)</f>
        <v>91.67</v>
      </c>
      <c r="H21" s="317">
        <f>SUM(H4:H20)</f>
        <v>8.33</v>
      </c>
      <c r="I21" s="319"/>
    </row>
    <row r="22" spans="1:16" ht="43" customHeight="1">
      <c r="A22" s="387" t="s">
        <v>647</v>
      </c>
      <c r="B22" s="388"/>
      <c r="C22" s="388"/>
      <c r="D22" s="388"/>
      <c r="E22" s="388"/>
      <c r="F22" s="388"/>
      <c r="G22" s="388"/>
      <c r="H22" s="388"/>
      <c r="I22" s="388"/>
    </row>
    <row r="25" spans="1:16">
      <c r="K25" s="341"/>
      <c r="L25" s="341"/>
      <c r="M25" s="341"/>
      <c r="N25" s="341"/>
    </row>
  </sheetData>
  <mergeCells count="15">
    <mergeCell ref="A21:C21"/>
    <mergeCell ref="A22:I22"/>
    <mergeCell ref="A19:A20"/>
    <mergeCell ref="B19:B20"/>
    <mergeCell ref="A2:I2"/>
    <mergeCell ref="A4:A7"/>
    <mergeCell ref="B4:B5"/>
    <mergeCell ref="B6:B7"/>
    <mergeCell ref="A8:A9"/>
    <mergeCell ref="B8:B9"/>
    <mergeCell ref="A10:A12"/>
    <mergeCell ref="B10:B12"/>
    <mergeCell ref="A13:A14"/>
    <mergeCell ref="B13:B14"/>
    <mergeCell ref="A16:A18"/>
  </mergeCells>
  <phoneticPr fontId="3" type="noConversion"/>
  <printOptions horizontalCentered="1"/>
  <pageMargins left="0.39305555555555555" right="0.39305555555555555" top="0.78680555555555554" bottom="0.39305555555555555" header="0.51180555555555551" footer="0.51180555555555551"/>
  <pageSetup paperSize="9"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T31"/>
  <sheetViews>
    <sheetView view="pageBreakPreview" zoomScale="70" zoomScaleNormal="70" zoomScaleSheetLayoutView="70" workbookViewId="0">
      <selection activeCell="K15" sqref="K15"/>
    </sheetView>
  </sheetViews>
  <sheetFormatPr defaultColWidth="8.81640625" defaultRowHeight="14"/>
  <cols>
    <col min="1" max="1" width="5.90625" style="226" customWidth="1"/>
    <col min="2" max="2" width="6.90625" style="248" hidden="1" customWidth="1"/>
    <col min="3" max="3" width="5.90625" style="248" customWidth="1"/>
    <col min="4" max="4" width="5.6328125" style="248" hidden="1" customWidth="1"/>
    <col min="5" max="5" width="7" style="226" customWidth="1"/>
    <col min="6" max="6" width="5.6328125" style="248" customWidth="1"/>
    <col min="7" max="7" width="26.08984375" style="226" customWidth="1"/>
    <col min="8" max="8" width="60.90625" style="226" customWidth="1"/>
    <col min="9" max="10" width="6.08984375" style="248" customWidth="1"/>
    <col min="11" max="11" width="22" style="249" customWidth="1"/>
    <col min="12" max="16384" width="8.81640625" style="226"/>
  </cols>
  <sheetData>
    <row r="1" spans="1:11" ht="15">
      <c r="A1" s="222" t="s">
        <v>328</v>
      </c>
      <c r="B1" s="223"/>
      <c r="C1" s="223"/>
      <c r="D1" s="223"/>
      <c r="E1" s="224"/>
      <c r="F1" s="223"/>
      <c r="G1" s="224"/>
      <c r="H1" s="224"/>
      <c r="I1" s="223"/>
      <c r="J1" s="223"/>
      <c r="K1" s="225"/>
    </row>
    <row r="2" spans="1:11" ht="26.15" customHeight="1">
      <c r="A2" s="412" t="s">
        <v>414</v>
      </c>
      <c r="B2" s="412"/>
      <c r="C2" s="412"/>
      <c r="D2" s="412"/>
      <c r="E2" s="412"/>
      <c r="F2" s="412"/>
      <c r="G2" s="412"/>
      <c r="H2" s="412"/>
      <c r="I2" s="412"/>
      <c r="J2" s="412"/>
      <c r="K2" s="412"/>
    </row>
    <row r="3" spans="1:11" s="229" customFormat="1" ht="40.5" customHeight="1">
      <c r="A3" s="227" t="s">
        <v>329</v>
      </c>
      <c r="B3" s="227" t="s">
        <v>330</v>
      </c>
      <c r="C3" s="227" t="s">
        <v>331</v>
      </c>
      <c r="D3" s="227" t="s">
        <v>330</v>
      </c>
      <c r="E3" s="227" t="s">
        <v>332</v>
      </c>
      <c r="F3" s="227" t="s">
        <v>330</v>
      </c>
      <c r="G3" s="227" t="s">
        <v>333</v>
      </c>
      <c r="H3" s="227" t="s">
        <v>334</v>
      </c>
      <c r="I3" s="227" t="s">
        <v>335</v>
      </c>
      <c r="J3" s="227" t="s">
        <v>336</v>
      </c>
      <c r="K3" s="228" t="s">
        <v>337</v>
      </c>
    </row>
    <row r="4" spans="1:11" ht="95">
      <c r="A4" s="398" t="s">
        <v>338</v>
      </c>
      <c r="B4" s="403">
        <f>D4+D8+D13</f>
        <v>15</v>
      </c>
      <c r="C4" s="403" t="s">
        <v>339</v>
      </c>
      <c r="D4" s="405">
        <f>F4+F5</f>
        <v>4</v>
      </c>
      <c r="E4" s="230" t="s">
        <v>340</v>
      </c>
      <c r="F4" s="231">
        <v>2.5</v>
      </c>
      <c r="G4" s="232" t="s">
        <v>341</v>
      </c>
      <c r="H4" s="233" t="s">
        <v>342</v>
      </c>
      <c r="I4" s="231"/>
      <c r="J4" s="234"/>
      <c r="K4" s="234"/>
    </row>
    <row r="5" spans="1:11" ht="16">
      <c r="A5" s="399"/>
      <c r="B5" s="403"/>
      <c r="C5" s="403"/>
      <c r="D5" s="401"/>
      <c r="E5" s="403" t="s">
        <v>343</v>
      </c>
      <c r="F5" s="405">
        <v>1.5</v>
      </c>
      <c r="G5" s="413" t="s">
        <v>344</v>
      </c>
      <c r="H5" s="233" t="s">
        <v>345</v>
      </c>
      <c r="I5" s="405"/>
      <c r="J5" s="409"/>
      <c r="K5" s="409"/>
    </row>
    <row r="6" spans="1:11" ht="16">
      <c r="A6" s="399"/>
      <c r="B6" s="403"/>
      <c r="C6" s="403"/>
      <c r="D6" s="401"/>
      <c r="E6" s="403"/>
      <c r="F6" s="401"/>
      <c r="G6" s="413"/>
      <c r="H6" s="235" t="s">
        <v>346</v>
      </c>
      <c r="I6" s="401"/>
      <c r="J6" s="410"/>
      <c r="K6" s="410"/>
    </row>
    <row r="7" spans="1:11" ht="31">
      <c r="A7" s="399"/>
      <c r="B7" s="403"/>
      <c r="C7" s="403"/>
      <c r="D7" s="401"/>
      <c r="E7" s="403"/>
      <c r="F7" s="401"/>
      <c r="G7" s="413"/>
      <c r="H7" s="236" t="s">
        <v>347</v>
      </c>
      <c r="I7" s="402"/>
      <c r="J7" s="410"/>
      <c r="K7" s="410"/>
    </row>
    <row r="8" spans="1:11" ht="16">
      <c r="A8" s="399"/>
      <c r="B8" s="403"/>
      <c r="C8" s="398" t="s">
        <v>348</v>
      </c>
      <c r="D8" s="405">
        <f>F8+F12</f>
        <v>6</v>
      </c>
      <c r="E8" s="414" t="s">
        <v>349</v>
      </c>
      <c r="F8" s="405">
        <v>2</v>
      </c>
      <c r="G8" s="413" t="s">
        <v>350</v>
      </c>
      <c r="H8" s="233" t="s">
        <v>351</v>
      </c>
      <c r="I8" s="405"/>
      <c r="J8" s="409"/>
      <c r="K8" s="405"/>
    </row>
    <row r="9" spans="1:11" ht="16">
      <c r="A9" s="399"/>
      <c r="B9" s="403"/>
      <c r="C9" s="401"/>
      <c r="D9" s="401"/>
      <c r="E9" s="403"/>
      <c r="F9" s="401"/>
      <c r="G9" s="413"/>
      <c r="H9" s="235" t="s">
        <v>352</v>
      </c>
      <c r="I9" s="401"/>
      <c r="J9" s="410"/>
      <c r="K9" s="401"/>
    </row>
    <row r="10" spans="1:11" ht="16">
      <c r="A10" s="399"/>
      <c r="B10" s="403"/>
      <c r="C10" s="401"/>
      <c r="D10" s="401"/>
      <c r="E10" s="403"/>
      <c r="F10" s="401"/>
      <c r="G10" s="413"/>
      <c r="H10" s="235" t="s">
        <v>353</v>
      </c>
      <c r="I10" s="401"/>
      <c r="J10" s="410"/>
      <c r="K10" s="401"/>
    </row>
    <row r="11" spans="1:11" ht="16">
      <c r="A11" s="399"/>
      <c r="B11" s="403"/>
      <c r="C11" s="402"/>
      <c r="D11" s="401"/>
      <c r="E11" s="403"/>
      <c r="F11" s="402"/>
      <c r="G11" s="413"/>
      <c r="H11" s="236" t="s">
        <v>354</v>
      </c>
      <c r="I11" s="402"/>
      <c r="J11" s="411"/>
      <c r="K11" s="402"/>
    </row>
    <row r="12" spans="1:11" ht="75">
      <c r="A12" s="399"/>
      <c r="B12" s="403"/>
      <c r="C12" s="237" t="s">
        <v>355</v>
      </c>
      <c r="D12" s="401"/>
      <c r="E12" s="230" t="s">
        <v>356</v>
      </c>
      <c r="F12" s="231">
        <v>4</v>
      </c>
      <c r="G12" s="238" t="s">
        <v>357</v>
      </c>
      <c r="H12" s="239" t="s">
        <v>358</v>
      </c>
      <c r="I12" s="231"/>
      <c r="J12" s="234"/>
      <c r="K12" s="231"/>
    </row>
    <row r="13" spans="1:11" ht="90">
      <c r="A13" s="399"/>
      <c r="B13" s="403"/>
      <c r="C13" s="403" t="s">
        <v>359</v>
      </c>
      <c r="D13" s="403">
        <f>F13+F14</f>
        <v>5</v>
      </c>
      <c r="E13" s="230" t="s">
        <v>360</v>
      </c>
      <c r="F13" s="230">
        <v>3</v>
      </c>
      <c r="G13" s="240" t="s">
        <v>361</v>
      </c>
      <c r="H13" s="239" t="s">
        <v>362</v>
      </c>
      <c r="I13" s="231"/>
      <c r="J13" s="241"/>
      <c r="K13" s="230"/>
    </row>
    <row r="14" spans="1:11" ht="72" customHeight="1">
      <c r="A14" s="399"/>
      <c r="B14" s="403"/>
      <c r="C14" s="403"/>
      <c r="D14" s="403"/>
      <c r="E14" s="230" t="s">
        <v>363</v>
      </c>
      <c r="F14" s="230">
        <v>2</v>
      </c>
      <c r="G14" s="240" t="s">
        <v>364</v>
      </c>
      <c r="H14" s="238" t="s">
        <v>365</v>
      </c>
      <c r="I14" s="230"/>
      <c r="J14" s="241"/>
      <c r="K14" s="242"/>
    </row>
    <row r="15" spans="1:11" ht="124">
      <c r="A15" s="398" t="s">
        <v>366</v>
      </c>
      <c r="B15" s="403">
        <f>D15+D18</f>
        <v>30</v>
      </c>
      <c r="C15" s="398" t="s">
        <v>367</v>
      </c>
      <c r="D15" s="403">
        <f>F15+F16+F17</f>
        <v>11</v>
      </c>
      <c r="E15" s="230" t="s">
        <v>368</v>
      </c>
      <c r="F15" s="230">
        <v>2</v>
      </c>
      <c r="G15" s="238" t="s">
        <v>369</v>
      </c>
      <c r="H15" s="240" t="s">
        <v>370</v>
      </c>
      <c r="I15" s="230"/>
      <c r="J15" s="241"/>
      <c r="K15" s="230"/>
    </row>
    <row r="16" spans="1:11" ht="89.25" customHeight="1">
      <c r="A16" s="399"/>
      <c r="B16" s="403"/>
      <c r="C16" s="399"/>
      <c r="D16" s="403"/>
      <c r="E16" s="230" t="s">
        <v>371</v>
      </c>
      <c r="F16" s="230">
        <v>2</v>
      </c>
      <c r="G16" s="238" t="s">
        <v>372</v>
      </c>
      <c r="H16" s="233" t="s">
        <v>373</v>
      </c>
      <c r="I16" s="231"/>
      <c r="J16" s="241"/>
      <c r="K16" s="231"/>
    </row>
    <row r="17" spans="1:20" ht="114.75" customHeight="1">
      <c r="A17" s="399"/>
      <c r="B17" s="403"/>
      <c r="C17" s="400"/>
      <c r="D17" s="403"/>
      <c r="E17" s="230" t="s">
        <v>374</v>
      </c>
      <c r="F17" s="230">
        <v>7</v>
      </c>
      <c r="G17" s="238" t="s">
        <v>375</v>
      </c>
      <c r="H17" s="238" t="s">
        <v>376</v>
      </c>
      <c r="I17" s="230"/>
      <c r="J17" s="241"/>
      <c r="K17" s="230"/>
    </row>
    <row r="18" spans="1:20" ht="115.5" customHeight="1">
      <c r="A18" s="400"/>
      <c r="B18" s="403"/>
      <c r="C18" s="230" t="s">
        <v>377</v>
      </c>
      <c r="D18" s="403">
        <f>F18+F19</f>
        <v>19</v>
      </c>
      <c r="E18" s="230" t="s">
        <v>378</v>
      </c>
      <c r="F18" s="230">
        <v>4</v>
      </c>
      <c r="G18" s="230" t="s">
        <v>379</v>
      </c>
      <c r="H18" s="238" t="s">
        <v>380</v>
      </c>
      <c r="I18" s="230"/>
      <c r="J18" s="241"/>
      <c r="K18" s="230"/>
    </row>
    <row r="19" spans="1:20" ht="192.75" customHeight="1">
      <c r="A19" s="244" t="s">
        <v>366</v>
      </c>
      <c r="B19" s="403"/>
      <c r="C19" s="230" t="s">
        <v>377</v>
      </c>
      <c r="D19" s="403"/>
      <c r="E19" s="251" t="s">
        <v>416</v>
      </c>
      <c r="F19" s="230">
        <v>15</v>
      </c>
      <c r="G19" s="238" t="s">
        <v>381</v>
      </c>
      <c r="H19" s="238" t="s">
        <v>382</v>
      </c>
      <c r="I19" s="230"/>
      <c r="J19" s="241"/>
      <c r="K19" s="240"/>
      <c r="N19" s="245"/>
      <c r="T19" s="246"/>
    </row>
    <row r="20" spans="1:20" ht="76.5" customHeight="1">
      <c r="A20" s="398" t="s">
        <v>383</v>
      </c>
      <c r="B20" s="403">
        <f>SUM(D20:D23)</f>
        <v>30</v>
      </c>
      <c r="C20" s="230" t="s">
        <v>384</v>
      </c>
      <c r="D20" s="230">
        <f t="shared" ref="D20:D23" si="0">F20</f>
        <v>8</v>
      </c>
      <c r="E20" s="230" t="s">
        <v>385</v>
      </c>
      <c r="F20" s="230">
        <v>8</v>
      </c>
      <c r="G20" s="238" t="s">
        <v>386</v>
      </c>
      <c r="H20" s="238" t="s">
        <v>387</v>
      </c>
      <c r="I20" s="230"/>
      <c r="J20" s="241"/>
      <c r="K20" s="230"/>
    </row>
    <row r="21" spans="1:20" ht="76.5" customHeight="1">
      <c r="A21" s="401"/>
      <c r="B21" s="403"/>
      <c r="C21" s="230" t="s">
        <v>388</v>
      </c>
      <c r="D21" s="230">
        <f t="shared" si="0"/>
        <v>8</v>
      </c>
      <c r="E21" s="230" t="s">
        <v>389</v>
      </c>
      <c r="F21" s="230">
        <v>8</v>
      </c>
      <c r="G21" s="238" t="s">
        <v>390</v>
      </c>
      <c r="H21" s="238" t="s">
        <v>391</v>
      </c>
      <c r="I21" s="230"/>
      <c r="J21" s="241"/>
      <c r="K21" s="230"/>
    </row>
    <row r="22" spans="1:20" ht="76.5" customHeight="1">
      <c r="A22" s="402"/>
      <c r="B22" s="403"/>
      <c r="C22" s="230" t="s">
        <v>392</v>
      </c>
      <c r="D22" s="230">
        <f t="shared" si="0"/>
        <v>8</v>
      </c>
      <c r="E22" s="230" t="s">
        <v>393</v>
      </c>
      <c r="F22" s="230">
        <v>8</v>
      </c>
      <c r="G22" s="240" t="s">
        <v>394</v>
      </c>
      <c r="H22" s="238" t="s">
        <v>395</v>
      </c>
      <c r="I22" s="230"/>
      <c r="J22" s="241"/>
      <c r="K22" s="230"/>
    </row>
    <row r="23" spans="1:20" ht="99.75" customHeight="1">
      <c r="A23" s="243" t="s">
        <v>383</v>
      </c>
      <c r="B23" s="403"/>
      <c r="C23" s="230" t="s">
        <v>396</v>
      </c>
      <c r="D23" s="230">
        <f t="shared" si="0"/>
        <v>6</v>
      </c>
      <c r="E23" s="230" t="s">
        <v>397</v>
      </c>
      <c r="F23" s="230">
        <v>6</v>
      </c>
      <c r="G23" s="238" t="s">
        <v>398</v>
      </c>
      <c r="H23" s="238" t="s">
        <v>399</v>
      </c>
      <c r="I23" s="230"/>
      <c r="J23" s="241"/>
      <c r="K23" s="230"/>
    </row>
    <row r="24" spans="1:20" ht="99.75" customHeight="1">
      <c r="A24" s="250"/>
      <c r="B24" s="231"/>
      <c r="C24" s="231"/>
      <c r="D24" s="231"/>
      <c r="E24" s="251" t="s">
        <v>415</v>
      </c>
      <c r="F24" s="230"/>
      <c r="G24" s="238"/>
      <c r="H24" s="238"/>
      <c r="I24" s="230"/>
      <c r="J24" s="241"/>
      <c r="K24" s="230"/>
    </row>
    <row r="25" spans="1:20" ht="63" customHeight="1">
      <c r="A25" s="401" t="s">
        <v>400</v>
      </c>
      <c r="B25" s="405" t="e">
        <f>D25</f>
        <v>#REF!</v>
      </c>
      <c r="C25" s="405" t="s">
        <v>401</v>
      </c>
      <c r="D25" s="405" t="e">
        <f>#REF!+F27</f>
        <v>#REF!</v>
      </c>
      <c r="E25" s="230" t="s">
        <v>402</v>
      </c>
      <c r="F25" s="230">
        <v>12</v>
      </c>
      <c r="G25" s="247" t="s">
        <v>403</v>
      </c>
      <c r="H25" s="238" t="s">
        <v>404</v>
      </c>
      <c r="I25" s="230"/>
      <c r="J25" s="241"/>
      <c r="K25" s="230"/>
    </row>
    <row r="26" spans="1:20" ht="63" customHeight="1">
      <c r="A26" s="401"/>
      <c r="B26" s="401"/>
      <c r="C26" s="401"/>
      <c r="D26" s="401"/>
      <c r="E26" s="230" t="s">
        <v>405</v>
      </c>
      <c r="F26" s="230">
        <v>5</v>
      </c>
      <c r="G26" s="243" t="s">
        <v>406</v>
      </c>
      <c r="H26" s="238" t="s">
        <v>407</v>
      </c>
      <c r="I26" s="230"/>
      <c r="J26" s="241"/>
      <c r="K26" s="230"/>
    </row>
    <row r="27" spans="1:20" ht="78" customHeight="1">
      <c r="A27" s="404"/>
      <c r="B27" s="402"/>
      <c r="C27" s="402"/>
      <c r="D27" s="402"/>
      <c r="E27" s="230" t="s">
        <v>408</v>
      </c>
      <c r="F27" s="230">
        <v>8</v>
      </c>
      <c r="G27" s="238" t="s">
        <v>409</v>
      </c>
      <c r="H27" s="238" t="s">
        <v>410</v>
      </c>
      <c r="I27" s="230"/>
      <c r="J27" s="241"/>
      <c r="K27" s="230"/>
    </row>
    <row r="28" spans="1:20" s="248" customFormat="1" ht="30" customHeight="1">
      <c r="A28" s="406" t="s">
        <v>411</v>
      </c>
      <c r="B28" s="407"/>
      <c r="C28" s="407"/>
      <c r="D28" s="407"/>
      <c r="E28" s="408"/>
      <c r="F28" s="241">
        <f>SUM(F4:F27)</f>
        <v>100</v>
      </c>
      <c r="G28" s="241"/>
      <c r="H28" s="241"/>
      <c r="I28" s="241">
        <f>SUM(I4:I27)</f>
        <v>0</v>
      </c>
      <c r="J28" s="241">
        <f>SUM(J4:J27)</f>
        <v>0</v>
      </c>
      <c r="K28" s="241"/>
    </row>
    <row r="29" spans="1:20" ht="30" customHeight="1">
      <c r="A29" s="395" t="s">
        <v>412</v>
      </c>
      <c r="B29" s="395"/>
      <c r="C29" s="395"/>
      <c r="D29" s="395"/>
      <c r="E29" s="395"/>
      <c r="F29" s="395"/>
      <c r="G29" s="395"/>
      <c r="H29" s="395"/>
      <c r="I29" s="395"/>
      <c r="J29" s="395"/>
      <c r="K29" s="395"/>
    </row>
    <row r="30" spans="1:20" ht="31.5" customHeight="1">
      <c r="A30" s="396" t="s">
        <v>413</v>
      </c>
      <c r="B30" s="396"/>
      <c r="C30" s="396"/>
      <c r="D30" s="396"/>
      <c r="E30" s="396"/>
      <c r="F30" s="396"/>
      <c r="G30" s="396"/>
      <c r="H30" s="396"/>
      <c r="I30" s="396"/>
      <c r="J30" s="396"/>
      <c r="K30" s="396"/>
    </row>
    <row r="31" spans="1:20">
      <c r="A31" s="397"/>
      <c r="B31" s="397"/>
      <c r="C31" s="397"/>
      <c r="D31" s="397"/>
      <c r="E31" s="397"/>
      <c r="F31" s="397"/>
      <c r="G31" s="397"/>
      <c r="H31" s="397"/>
      <c r="I31" s="397"/>
      <c r="J31" s="397"/>
      <c r="K31" s="397"/>
    </row>
  </sheetData>
  <mergeCells count="36">
    <mergeCell ref="A2:K2"/>
    <mergeCell ref="A4:A14"/>
    <mergeCell ref="B4:B14"/>
    <mergeCell ref="C4:C7"/>
    <mergeCell ref="D4:D7"/>
    <mergeCell ref="E5:E7"/>
    <mergeCell ref="F5:F7"/>
    <mergeCell ref="G5:G7"/>
    <mergeCell ref="I5:I7"/>
    <mergeCell ref="J5:J7"/>
    <mergeCell ref="K5:K7"/>
    <mergeCell ref="C8:C11"/>
    <mergeCell ref="D8:D12"/>
    <mergeCell ref="E8:E11"/>
    <mergeCell ref="F8:F11"/>
    <mergeCell ref="G8:G11"/>
    <mergeCell ref="I8:I11"/>
    <mergeCell ref="J8:J11"/>
    <mergeCell ref="K8:K11"/>
    <mergeCell ref="C13:C14"/>
    <mergeCell ref="D13:D14"/>
    <mergeCell ref="A29:K29"/>
    <mergeCell ref="A30:K30"/>
    <mergeCell ref="A31:K31"/>
    <mergeCell ref="C15:C17"/>
    <mergeCell ref="A20:A22"/>
    <mergeCell ref="B20:B23"/>
    <mergeCell ref="A25:A27"/>
    <mergeCell ref="B25:B27"/>
    <mergeCell ref="C25:C27"/>
    <mergeCell ref="D25:D27"/>
    <mergeCell ref="A15:A18"/>
    <mergeCell ref="B15:B19"/>
    <mergeCell ref="D15:D17"/>
    <mergeCell ref="D18:D19"/>
    <mergeCell ref="A28:E28"/>
  </mergeCells>
  <phoneticPr fontId="3" type="noConversion"/>
  <pageMargins left="0.25" right="0.25" top="0.75" bottom="0.75" header="0.3" footer="0.3"/>
  <pageSetup paperSize="9" scale="70" orientation="landscape" r:id="rId1"/>
  <rowBreaks count="2" manualBreakCount="2">
    <brk id="14" max="10" man="1"/>
    <brk id="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8</vt:i4>
      </vt:variant>
    </vt:vector>
  </HeadingPairs>
  <TitlesOfParts>
    <vt:vector size="23" baseType="lpstr">
      <vt:lpstr>0-专项资料清单--通用</vt:lpstr>
      <vt:lpstr>1-收支汇总表</vt:lpstr>
      <vt:lpstr>收支汇总表 (3)</vt:lpstr>
      <vt:lpstr>目标完成表</vt:lpstr>
      <vt:lpstr>Sheet3</vt:lpstr>
      <vt:lpstr>2-支出明细表 (2)</vt:lpstr>
      <vt:lpstr>3-目标完成情况表</vt:lpstr>
      <vt:lpstr>4--评价体系</vt:lpstr>
      <vt:lpstr>4-评价指标体系</vt:lpstr>
      <vt:lpstr>4-评分表-新版</vt:lpstr>
      <vt:lpstr>收支汇总表 (2)</vt:lpstr>
      <vt:lpstr>底稿</vt:lpstr>
      <vt:lpstr>底稿 (测试底稿)</vt:lpstr>
      <vt:lpstr>底稿 (测试底稿) (2)</vt:lpstr>
      <vt:lpstr>Sheet2</vt:lpstr>
      <vt:lpstr>'0-专项资料清单--通用'!Print_Area</vt:lpstr>
      <vt:lpstr>'3-目标完成情况表'!Print_Area</vt:lpstr>
      <vt:lpstr>'4--评价体系'!Print_Area</vt:lpstr>
      <vt:lpstr>'4-评价指标体系'!Print_Area</vt:lpstr>
      <vt:lpstr>'0-专项资料清单--通用'!Print_Titles</vt:lpstr>
      <vt:lpstr>'2-支出明细表 (2)'!Print_Titles</vt:lpstr>
      <vt:lpstr>'4--评价体系'!Print_Titles</vt:lpstr>
      <vt:lpstr>'4-评价指标体系'!Print_Titles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2023-12-11T01:45:01Z</dcterms:modified>
</cp:coreProperties>
</file>